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Backup PC HP\Bagian Program 2018\Renja Baru\"/>
    </mc:Choice>
  </mc:AlternateContent>
  <bookViews>
    <workbookView xWindow="-24" yWindow="-24" windowWidth="12024" windowHeight="10248" firstSheet="3" activeTab="3"/>
  </bookViews>
  <sheets>
    <sheet name="TABEL T.VI.C.7" sheetId="7" state="hidden" r:id="rId1"/>
    <sheet name="T.VI.C.10" sheetId="5" state="hidden" r:id="rId2"/>
    <sheet name="T.VI.C.10 Rev" sheetId="10" state="hidden" r:id="rId3"/>
    <sheet name="T.VI.C.10 Rev (2)" sheetId="11" r:id="rId4"/>
    <sheet name="TABEL T.IV.C.5" sheetId="1" state="hidden" r:id="rId5"/>
    <sheet name="TABEL T.VI.C.9" sheetId="6" state="hidden" r:id="rId6"/>
    <sheet name="T.VI.C.5" sheetId="8" state="hidden" r:id="rId7"/>
    <sheet name="TABEL T.VI.C.1 (2)" sheetId="9" state="hidden" r:id="rId8"/>
    <sheet name="TABEL T.VI.C.1" sheetId="4" state="hidden" r:id="rId9"/>
  </sheets>
  <definedNames>
    <definedName name="_xlnm.Print_Area" localSheetId="1">T.VI.C.10!$B$2:$R$104</definedName>
    <definedName name="_xlnm.Print_Area" localSheetId="2">'T.VI.C.10 Rev'!$B$2:$R$82</definedName>
    <definedName name="_xlnm.Print_Area" localSheetId="3">'T.VI.C.10 Rev (2)'!$B$2:$T$92</definedName>
    <definedName name="_xlnm.Print_Area" localSheetId="0">'TABEL T.VI.C.7'!$A$2:$R$336</definedName>
    <definedName name="_xlnm.Print_Area" localSheetId="5">'TABEL T.VI.C.9'!$A$2:$G$291</definedName>
    <definedName name="_xlnm.Print_Titles" localSheetId="1">T.VI.C.10!$10:$11</definedName>
    <definedName name="_xlnm.Print_Titles" localSheetId="2">'T.VI.C.10 Rev'!$10:$11</definedName>
    <definedName name="_xlnm.Print_Titles" localSheetId="3">'T.VI.C.10 Rev (2)'!$10:$11</definedName>
    <definedName name="_xlnm.Print_Titles" localSheetId="6">T.VI.C.5!$7:$9</definedName>
    <definedName name="_xlnm.Print_Titles" localSheetId="0">'TABEL T.VI.C.7'!$9:$10</definedName>
    <definedName name="_xlnm.Print_Titles" localSheetId="5">'TABEL T.VI.C.9'!$9:$10</definedName>
  </definedNames>
  <calcPr calcId="162913"/>
</workbook>
</file>

<file path=xl/calcChain.xml><?xml version="1.0" encoding="utf-8"?>
<calcChain xmlns="http://schemas.openxmlformats.org/spreadsheetml/2006/main">
  <c r="P14" i="10" l="1"/>
  <c r="P37" i="10"/>
  <c r="P53" i="10"/>
  <c r="P44" i="10"/>
  <c r="P70" i="10"/>
  <c r="S40" i="11" l="1"/>
  <c r="P14" i="11" l="1"/>
  <c r="P72" i="11"/>
  <c r="P61" i="11"/>
  <c r="P50" i="11"/>
  <c r="P44" i="11"/>
  <c r="P38" i="11"/>
  <c r="P32" i="11"/>
  <c r="P25" i="11"/>
  <c r="P15" i="11"/>
  <c r="T61" i="11"/>
  <c r="T50" i="11"/>
  <c r="T38" i="11"/>
  <c r="T72" i="11" l="1"/>
  <c r="T44" i="11"/>
  <c r="T14" i="11" s="1"/>
  <c r="S59" i="11"/>
  <c r="S58" i="11"/>
  <c r="S30" i="11" l="1"/>
  <c r="T35" i="11"/>
  <c r="T32" i="11"/>
  <c r="T25" i="11"/>
  <c r="S56" i="11"/>
  <c r="S50" i="11"/>
  <c r="P35" i="11"/>
  <c r="S33" i="11"/>
  <c r="S32" i="11"/>
  <c r="S16" i="11"/>
  <c r="T15" i="11"/>
  <c r="S66" i="10" l="1"/>
  <c r="S65" i="10"/>
  <c r="T64" i="10"/>
  <c r="T59" i="10"/>
  <c r="T53" i="10"/>
  <c r="S51" i="10"/>
  <c r="S50" i="10"/>
  <c r="S49" i="10"/>
  <c r="T48" i="10"/>
  <c r="S46" i="10"/>
  <c r="S45" i="10"/>
  <c r="S44" i="10"/>
  <c r="T43" i="10"/>
  <c r="S41" i="10"/>
  <c r="S40" i="10"/>
  <c r="S39" i="10"/>
  <c r="T38" i="10"/>
  <c r="S36" i="10"/>
  <c r="T35" i="10"/>
  <c r="S33" i="10"/>
  <c r="S32" i="10"/>
  <c r="S31" i="10"/>
  <c r="S30" i="10"/>
  <c r="S29" i="10"/>
  <c r="S28" i="10"/>
  <c r="S27" i="10"/>
  <c r="S26" i="10"/>
  <c r="T25" i="10"/>
  <c r="S23" i="10"/>
  <c r="S22" i="10"/>
  <c r="S21" i="10"/>
  <c r="S20" i="10"/>
  <c r="S19" i="10"/>
  <c r="S18" i="10"/>
  <c r="S17" i="10"/>
  <c r="S16" i="10"/>
  <c r="T15" i="10"/>
  <c r="T14" i="10" l="1"/>
  <c r="T13" i="10" s="1"/>
  <c r="P62" i="10"/>
  <c r="P60" i="10" s="1"/>
  <c r="P34" i="10"/>
  <c r="P31" i="10"/>
  <c r="P25" i="10"/>
  <c r="P15" i="10"/>
  <c r="P13" i="10" l="1"/>
  <c r="P14" i="5" l="1"/>
  <c r="P68" i="5"/>
  <c r="P76" i="5" l="1"/>
  <c r="P26" i="5"/>
  <c r="P15" i="5" l="1"/>
  <c r="C7" i="6" l="1"/>
  <c r="P48" i="5" l="1"/>
  <c r="P44" i="5"/>
  <c r="N197" i="8" l="1"/>
  <c r="N189" i="8"/>
  <c r="N190" i="8"/>
  <c r="N191" i="8"/>
  <c r="N188" i="8"/>
  <c r="N198" i="8" l="1"/>
  <c r="N194" i="8"/>
  <c r="N170" i="8"/>
  <c r="N172" i="8"/>
  <c r="N174" i="8"/>
  <c r="N175" i="8"/>
  <c r="N176" i="8"/>
  <c r="N177" i="8"/>
  <c r="N178" i="8"/>
  <c r="N168" i="8"/>
  <c r="N160" i="8"/>
  <c r="N161" i="8"/>
  <c r="N162" i="8"/>
  <c r="N163" i="8"/>
  <c r="N164" i="8"/>
  <c r="N165" i="8"/>
  <c r="N159" i="8"/>
  <c r="N119" i="8"/>
  <c r="N121" i="8"/>
  <c r="N122" i="8"/>
  <c r="N123" i="8"/>
  <c r="N124" i="8"/>
  <c r="N125" i="8"/>
  <c r="N126" i="8"/>
  <c r="N127" i="8"/>
  <c r="N128" i="8"/>
  <c r="N129" i="8"/>
  <c r="N130" i="8"/>
  <c r="N131" i="8"/>
  <c r="N132" i="8"/>
  <c r="N118" i="8"/>
  <c r="N78" i="8"/>
  <c r="O78" i="8" s="1"/>
  <c r="N79" i="8"/>
  <c r="O79" i="8" s="1"/>
  <c r="N80" i="8"/>
  <c r="O80" i="8" s="1"/>
  <c r="N81" i="8"/>
  <c r="O81" i="8" s="1"/>
  <c r="N82" i="8"/>
  <c r="O82" i="8" s="1"/>
  <c r="N83" i="8"/>
  <c r="O83" i="8" s="1"/>
  <c r="N84" i="8"/>
  <c r="O84" i="8" s="1"/>
  <c r="N85" i="8"/>
  <c r="O85" i="8" s="1"/>
  <c r="N86" i="8"/>
  <c r="O86" i="8" s="1"/>
  <c r="N87" i="8"/>
  <c r="O87" i="8" s="1"/>
  <c r="N88" i="8"/>
  <c r="O88" i="8" s="1"/>
  <c r="N89" i="8"/>
  <c r="O89" i="8" s="1"/>
  <c r="N90" i="8"/>
  <c r="O90" i="8" s="1"/>
  <c r="N91" i="8"/>
  <c r="O91" i="8" s="1"/>
  <c r="N92" i="8"/>
  <c r="O92" i="8" s="1"/>
  <c r="N93" i="8"/>
  <c r="O93" i="8" s="1"/>
  <c r="N77" i="8"/>
  <c r="O77" i="8" s="1"/>
  <c r="N59" i="8"/>
  <c r="O59" i="8" s="1"/>
  <c r="N60" i="8"/>
  <c r="O60" i="8" s="1"/>
  <c r="N61" i="8"/>
  <c r="O61" i="8" s="1"/>
  <c r="N62" i="8"/>
  <c r="O62" i="8" s="1"/>
  <c r="N63" i="8"/>
  <c r="O63" i="8" s="1"/>
  <c r="N64" i="8"/>
  <c r="O64" i="8" s="1"/>
  <c r="N65" i="8"/>
  <c r="O65" i="8" s="1"/>
  <c r="N66" i="8"/>
  <c r="O66" i="8" s="1"/>
  <c r="N67" i="8"/>
  <c r="O67" i="8" s="1"/>
  <c r="N69" i="8"/>
  <c r="O69" i="8" s="1"/>
  <c r="N70" i="8"/>
  <c r="O70" i="8" s="1"/>
  <c r="N71" i="8"/>
  <c r="O71" i="8" s="1"/>
  <c r="N72" i="8"/>
  <c r="O72" i="8" s="1"/>
  <c r="N73" i="8"/>
  <c r="O73" i="8" s="1"/>
  <c r="N74" i="8"/>
  <c r="O74" i="8" s="1"/>
  <c r="N56" i="8"/>
  <c r="O56" i="8" s="1"/>
  <c r="N57" i="8"/>
  <c r="O57" i="8" s="1"/>
  <c r="N58" i="8"/>
  <c r="O58" i="8" s="1"/>
  <c r="K73" i="8"/>
  <c r="K72" i="8"/>
  <c r="K71" i="8"/>
  <c r="K70" i="8"/>
  <c r="K69" i="8"/>
  <c r="K68" i="8"/>
  <c r="K67" i="8"/>
  <c r="K65" i="8"/>
  <c r="K64" i="8"/>
  <c r="K63" i="8"/>
  <c r="K62" i="8"/>
  <c r="K61" i="8"/>
  <c r="K60" i="8"/>
  <c r="K59" i="8"/>
  <c r="K58" i="8"/>
  <c r="K57" i="8"/>
  <c r="K56" i="8"/>
  <c r="N52" i="8"/>
  <c r="N37" i="8"/>
  <c r="P41" i="5" l="1"/>
  <c r="P38" i="5"/>
  <c r="L134" i="7"/>
  <c r="L132" i="7"/>
  <c r="L131" i="7"/>
  <c r="L130" i="7"/>
  <c r="L129" i="7"/>
  <c r="L127" i="7"/>
  <c r="L126" i="7"/>
  <c r="L125" i="7"/>
  <c r="L124" i="7"/>
  <c r="L123" i="7"/>
  <c r="L121" i="7"/>
  <c r="L115" i="7"/>
  <c r="L112" i="7"/>
  <c r="L111" i="7"/>
  <c r="L104" i="7"/>
  <c r="L102" i="7"/>
  <c r="L101" i="7"/>
  <c r="L99" i="7"/>
  <c r="L97" i="7"/>
  <c r="L96" i="7"/>
  <c r="L95" i="7"/>
  <c r="L93" i="7"/>
  <c r="L90" i="7"/>
  <c r="L89" i="7"/>
  <c r="L86" i="7"/>
  <c r="L85" i="7"/>
  <c r="L83" i="7"/>
  <c r="L82" i="7"/>
  <c r="L81" i="7"/>
  <c r="L79" i="7"/>
  <c r="L77" i="7"/>
  <c r="L75" i="7"/>
  <c r="L73" i="7"/>
  <c r="L72" i="7"/>
  <c r="L71" i="7"/>
  <c r="L70" i="7"/>
  <c r="L66" i="7"/>
  <c r="L65" i="7"/>
  <c r="L64" i="7"/>
  <c r="L63" i="7"/>
  <c r="L62" i="7"/>
  <c r="L59" i="7"/>
  <c r="G134" i="7"/>
  <c r="G132" i="7"/>
  <c r="G131" i="7"/>
  <c r="G130" i="7"/>
  <c r="G129" i="7"/>
  <c r="G127" i="7"/>
  <c r="G126" i="7"/>
  <c r="G125" i="7"/>
  <c r="G124" i="7"/>
  <c r="G123" i="7"/>
  <c r="G121" i="7"/>
  <c r="G115" i="7"/>
  <c r="G112" i="7"/>
  <c r="G111" i="7"/>
  <c r="G104" i="7"/>
  <c r="G102" i="7"/>
  <c r="G101" i="7"/>
  <c r="G99" i="7"/>
  <c r="G97" i="7"/>
  <c r="G96" i="7"/>
  <c r="G95" i="7"/>
  <c r="G93" i="7"/>
  <c r="G90" i="7"/>
  <c r="G89" i="7"/>
  <c r="G86" i="7"/>
  <c r="G85" i="7"/>
  <c r="G83" i="7"/>
  <c r="G82" i="7"/>
  <c r="G81" i="7"/>
  <c r="G79" i="7"/>
  <c r="G77" i="7"/>
  <c r="G75" i="7"/>
  <c r="G73" i="7"/>
  <c r="G72" i="7"/>
  <c r="G71" i="7"/>
  <c r="G70" i="7"/>
  <c r="G66" i="7"/>
  <c r="G65" i="7"/>
  <c r="G64" i="7"/>
  <c r="G63" i="7"/>
  <c r="G62" i="7"/>
  <c r="G59" i="7"/>
  <c r="P13" i="5" l="1"/>
  <c r="G140" i="7"/>
  <c r="G145" i="7"/>
  <c r="G163" i="7"/>
  <c r="G196" i="7"/>
  <c r="P69" i="4" l="1"/>
  <c r="Q69" i="4" s="1"/>
  <c r="P64" i="4"/>
  <c r="Q64" i="4" s="1"/>
  <c r="P57" i="4"/>
  <c r="Q57" i="4" s="1"/>
  <c r="P37" i="4"/>
  <c r="Q37" i="4" s="1"/>
  <c r="P34" i="4"/>
  <c r="Q34" i="4" s="1"/>
  <c r="P30" i="4"/>
  <c r="P25" i="4"/>
  <c r="Q25" i="4" s="1"/>
  <c r="P21" i="4"/>
  <c r="Q96" i="9" l="1"/>
  <c r="L96" i="9"/>
  <c r="M96" i="9" s="1"/>
  <c r="Q93" i="9"/>
  <c r="L93" i="9"/>
  <c r="M93" i="9" s="1"/>
  <c r="Q91" i="9"/>
  <c r="L91" i="9"/>
  <c r="M91" i="9" s="1"/>
  <c r="Q85" i="9"/>
  <c r="Q82" i="9"/>
  <c r="L82" i="9"/>
  <c r="M82" i="9" s="1"/>
  <c r="Q79" i="9"/>
  <c r="L79" i="9"/>
  <c r="M79" i="9" s="1"/>
  <c r="Q76" i="9"/>
  <c r="L76" i="9"/>
  <c r="M76" i="9" s="1"/>
  <c r="Q73" i="9"/>
  <c r="L73" i="9"/>
  <c r="M73" i="9" s="1"/>
  <c r="Q48" i="9"/>
  <c r="L48" i="9"/>
  <c r="M48" i="9" s="1"/>
  <c r="Q45" i="9"/>
  <c r="L45" i="9"/>
  <c r="M45" i="9" s="1"/>
  <c r="Q42" i="9"/>
  <c r="L42" i="9"/>
  <c r="M42" i="9" s="1"/>
  <c r="Q40" i="9"/>
  <c r="P40" i="9" s="1"/>
  <c r="L40" i="9"/>
  <c r="M40" i="9" s="1"/>
  <c r="Q36" i="9"/>
  <c r="L36" i="9"/>
  <c r="Q29" i="9"/>
  <c r="Q26" i="9"/>
  <c r="L26" i="9"/>
  <c r="M26" i="9" s="1"/>
  <c r="Q24" i="9"/>
  <c r="Q22" i="9"/>
  <c r="L22" i="9"/>
  <c r="Q20" i="9"/>
  <c r="L69" i="4" l="1"/>
  <c r="L64" i="4"/>
  <c r="L57" i="4"/>
  <c r="L37" i="4"/>
  <c r="L30" i="4"/>
  <c r="L25" i="4"/>
  <c r="L21" i="4"/>
  <c r="L34" i="4"/>
  <c r="N28" i="8" l="1"/>
  <c r="N29" i="8"/>
  <c r="N30" i="8"/>
  <c r="N31" i="8"/>
  <c r="N32" i="8"/>
  <c r="N33" i="8"/>
  <c r="N34" i="8"/>
  <c r="N35" i="8"/>
  <c r="N36" i="8"/>
  <c r="N41" i="8"/>
  <c r="N45" i="8"/>
  <c r="N49" i="8"/>
  <c r="N50" i="8"/>
  <c r="N51" i="8"/>
  <c r="N96" i="8"/>
  <c r="O96" i="8" s="1"/>
  <c r="N97" i="8"/>
  <c r="O97" i="8" s="1"/>
  <c r="N98" i="8"/>
  <c r="O98" i="8" s="1"/>
  <c r="N101" i="8"/>
  <c r="O101" i="8" s="1"/>
  <c r="N154" i="1" l="1"/>
  <c r="N153" i="1"/>
  <c r="N152" i="1"/>
  <c r="N151" i="1"/>
  <c r="L151" i="1"/>
  <c r="N150" i="1"/>
  <c r="L150" i="1"/>
  <c r="N149" i="1"/>
  <c r="L149" i="1"/>
  <c r="L172" i="1"/>
  <c r="L331" i="7" l="1"/>
  <c r="L324" i="7"/>
  <c r="L320" i="7"/>
  <c r="L315" i="7"/>
  <c r="L311" i="7"/>
  <c r="L294" i="7"/>
  <c r="L285" i="7"/>
  <c r="L274" i="7"/>
  <c r="L204" i="7"/>
  <c r="L196" i="7"/>
  <c r="L163" i="7"/>
  <c r="L145" i="7"/>
  <c r="L140" i="7"/>
  <c r="L51" i="7"/>
  <c r="L49" i="7"/>
  <c r="L45" i="7" s="1"/>
  <c r="L42" i="7"/>
  <c r="L39" i="7"/>
  <c r="L28" i="7"/>
  <c r="L13" i="7"/>
  <c r="N242" i="7"/>
  <c r="O242" i="7"/>
  <c r="R242" i="7"/>
  <c r="N243" i="7"/>
  <c r="O243" i="7"/>
  <c r="R243" i="7"/>
  <c r="N244" i="7"/>
  <c r="O244" i="7"/>
  <c r="R244" i="7"/>
  <c r="N245" i="7"/>
  <c r="O245" i="7"/>
  <c r="R245" i="7"/>
  <c r="N246" i="7"/>
  <c r="O246" i="7"/>
  <c r="R246" i="7"/>
  <c r="N247" i="7"/>
  <c r="O247" i="7"/>
  <c r="R247" i="7"/>
  <c r="N248" i="7"/>
  <c r="O248" i="7"/>
  <c r="R248" i="7"/>
  <c r="N249" i="7"/>
  <c r="O249" i="7"/>
  <c r="R249" i="7"/>
  <c r="N250" i="7"/>
  <c r="O250" i="7"/>
  <c r="R250" i="7"/>
  <c r="N251" i="7"/>
  <c r="O251" i="7"/>
  <c r="R251" i="7"/>
  <c r="N252" i="7"/>
  <c r="O252" i="7"/>
  <c r="R252" i="7"/>
  <c r="N253" i="7"/>
  <c r="O253" i="7"/>
  <c r="R253" i="7"/>
  <c r="N254" i="7"/>
  <c r="O254" i="7"/>
  <c r="R254" i="7"/>
  <c r="N255" i="7"/>
  <c r="O255" i="7"/>
  <c r="R255" i="7"/>
  <c r="N256" i="7"/>
  <c r="O256" i="7"/>
  <c r="R256" i="7"/>
  <c r="N257" i="7"/>
  <c r="O257" i="7"/>
  <c r="R257" i="7"/>
  <c r="N258" i="7"/>
  <c r="O258" i="7"/>
  <c r="R258" i="7"/>
  <c r="N259" i="7"/>
  <c r="O259" i="7"/>
  <c r="R259" i="7"/>
  <c r="N260" i="7"/>
  <c r="O260" i="7"/>
  <c r="R260" i="7"/>
  <c r="N261" i="7"/>
  <c r="O261" i="7"/>
  <c r="R261" i="7"/>
  <c r="N262" i="7"/>
  <c r="O262" i="7"/>
  <c r="R262" i="7"/>
  <c r="N263" i="7"/>
  <c r="O263" i="7"/>
  <c r="R263" i="7"/>
  <c r="N264" i="7"/>
  <c r="O264" i="7"/>
  <c r="R264" i="7"/>
  <c r="N265" i="7"/>
  <c r="O265" i="7"/>
  <c r="R265" i="7"/>
  <c r="N266" i="7"/>
  <c r="O266" i="7"/>
  <c r="R266" i="7"/>
  <c r="N267" i="7"/>
  <c r="O267" i="7"/>
  <c r="R267" i="7"/>
  <c r="G335" i="7"/>
  <c r="G331" i="7"/>
  <c r="G324" i="7"/>
  <c r="G320" i="7"/>
  <c r="G315" i="7"/>
  <c r="G311" i="7"/>
  <c r="G294" i="7"/>
  <c r="G285" i="7"/>
  <c r="G274" i="7"/>
  <c r="G204" i="7"/>
  <c r="G51" i="7"/>
  <c r="G49" i="7"/>
  <c r="G45" i="7" s="1"/>
  <c r="G42" i="7"/>
  <c r="G39" i="7"/>
  <c r="G28" i="7"/>
  <c r="G13" i="7"/>
  <c r="L12" i="7" l="1"/>
  <c r="L336" i="7"/>
  <c r="L335" i="7" s="1"/>
  <c r="L310" i="7"/>
  <c r="L309" i="7" s="1"/>
  <c r="G310" i="7"/>
  <c r="G309" i="7" s="1"/>
  <c r="R179" i="7" l="1"/>
  <c r="N209" i="7"/>
  <c r="N210" i="7"/>
  <c r="N211" i="7"/>
  <c r="N212" i="7"/>
  <c r="N213" i="7"/>
  <c r="N214" i="7"/>
  <c r="N215" i="7"/>
  <c r="N216" i="7"/>
  <c r="N217" i="7"/>
  <c r="N218" i="7"/>
  <c r="N219" i="7"/>
  <c r="N220" i="7"/>
  <c r="N221" i="7"/>
  <c r="N222" i="7"/>
  <c r="N223" i="7"/>
  <c r="N224" i="7"/>
  <c r="N225" i="7"/>
  <c r="N226" i="7"/>
  <c r="N227" i="7"/>
  <c r="N228" i="7"/>
  <c r="N229" i="7"/>
  <c r="N230" i="7"/>
  <c r="N231" i="7"/>
  <c r="N232" i="7"/>
  <c r="N235" i="7"/>
  <c r="N236" i="7"/>
  <c r="N237" i="7"/>
  <c r="N238" i="7"/>
  <c r="N239" i="7"/>
  <c r="N240" i="7"/>
  <c r="N241" i="7"/>
  <c r="N268" i="7"/>
  <c r="N269" i="7"/>
  <c r="N270" i="7"/>
  <c r="N271" i="7"/>
  <c r="N272" i="7"/>
  <c r="N273" i="7"/>
  <c r="N274" i="7"/>
  <c r="N275" i="7"/>
  <c r="N276" i="7"/>
  <c r="N277" i="7"/>
  <c r="N278" i="7"/>
  <c r="N279" i="7"/>
  <c r="N280" i="7"/>
  <c r="N281" i="7"/>
  <c r="N282" i="7"/>
  <c r="N283" i="7"/>
  <c r="N284" i="7"/>
  <c r="N285" i="7"/>
  <c r="N286" i="7"/>
  <c r="N287" i="7"/>
  <c r="N288" i="7"/>
  <c r="N289" i="7"/>
  <c r="N290" i="7"/>
  <c r="N291" i="7"/>
  <c r="N292" i="7"/>
  <c r="N293" i="7"/>
  <c r="N294" i="7"/>
  <c r="N295" i="7"/>
  <c r="N296" i="7"/>
  <c r="N297" i="7"/>
  <c r="N298" i="7"/>
  <c r="N299" i="7"/>
  <c r="N300" i="7"/>
  <c r="N301" i="7"/>
  <c r="N302" i="7"/>
  <c r="N303" i="7"/>
  <c r="N304" i="7"/>
  <c r="N305" i="7"/>
  <c r="N306" i="7"/>
  <c r="N307" i="7"/>
  <c r="N308" i="7"/>
  <c r="N309" i="7"/>
  <c r="N310" i="7"/>
  <c r="N311" i="7"/>
  <c r="N312" i="7"/>
  <c r="N313" i="7"/>
  <c r="R313" i="7" s="1"/>
  <c r="N314" i="7"/>
  <c r="N315" i="7"/>
  <c r="R315" i="7" s="1"/>
  <c r="N316" i="7"/>
  <c r="N317" i="7"/>
  <c r="R317" i="7" s="1"/>
  <c r="N318" i="7"/>
  <c r="N319" i="7"/>
  <c r="R319" i="7" s="1"/>
  <c r="N320" i="7"/>
  <c r="N321" i="7"/>
  <c r="R321" i="7" s="1"/>
  <c r="N322" i="7"/>
  <c r="N323" i="7"/>
  <c r="R323" i="7" s="1"/>
  <c r="N324" i="7"/>
  <c r="N325" i="7"/>
  <c r="R325" i="7" s="1"/>
  <c r="N326" i="7"/>
  <c r="N327" i="7"/>
  <c r="R327" i="7" s="1"/>
  <c r="N328" i="7"/>
  <c r="N329" i="7"/>
  <c r="R329" i="7" s="1"/>
  <c r="N330" i="7"/>
  <c r="N331" i="7"/>
  <c r="R331" i="7" s="1"/>
  <c r="N332" i="7"/>
  <c r="N333" i="7"/>
  <c r="R333" i="7" s="1"/>
  <c r="N334" i="7"/>
  <c r="N335" i="7"/>
  <c r="R335" i="7" s="1"/>
  <c r="N336" i="7"/>
  <c r="O336" i="7"/>
  <c r="R336" i="7"/>
  <c r="O335" i="7"/>
  <c r="O334" i="7"/>
  <c r="R334" i="7"/>
  <c r="O333" i="7"/>
  <c r="O332" i="7"/>
  <c r="R332" i="7"/>
  <c r="O331" i="7"/>
  <c r="O330" i="7"/>
  <c r="R330" i="7"/>
  <c r="O329" i="7"/>
  <c r="O328" i="7"/>
  <c r="R328" i="7"/>
  <c r="O327" i="7"/>
  <c r="O326" i="7"/>
  <c r="R326" i="7"/>
  <c r="O325" i="7"/>
  <c r="O324" i="7"/>
  <c r="R324" i="7"/>
  <c r="O323" i="7"/>
  <c r="O322" i="7"/>
  <c r="R322" i="7"/>
  <c r="O321" i="7"/>
  <c r="O320" i="7"/>
  <c r="R320" i="7"/>
  <c r="O319" i="7"/>
  <c r="O318" i="7"/>
  <c r="R318" i="7"/>
  <c r="O317" i="7"/>
  <c r="O316" i="7"/>
  <c r="R316" i="7"/>
  <c r="O315" i="7"/>
  <c r="O314" i="7"/>
  <c r="R314" i="7"/>
  <c r="O313" i="7"/>
  <c r="O312" i="7"/>
  <c r="R312" i="7"/>
  <c r="O311" i="7"/>
  <c r="R311" i="7"/>
  <c r="O310" i="7"/>
  <c r="R310" i="7"/>
  <c r="O309" i="7"/>
  <c r="R309" i="7"/>
  <c r="O308" i="7"/>
  <c r="R308" i="7"/>
  <c r="O307" i="7"/>
  <c r="R307" i="7"/>
  <c r="O306" i="7"/>
  <c r="R306" i="7"/>
  <c r="O305" i="7"/>
  <c r="R305" i="7"/>
  <c r="O304" i="7"/>
  <c r="R304" i="7"/>
  <c r="O303" i="7"/>
  <c r="R303" i="7"/>
  <c r="O302" i="7"/>
  <c r="R302" i="7"/>
  <c r="O301" i="7"/>
  <c r="R301" i="7"/>
  <c r="O300" i="7"/>
  <c r="R300" i="7"/>
  <c r="O299" i="7"/>
  <c r="R299" i="7"/>
  <c r="O298" i="7"/>
  <c r="R298" i="7"/>
  <c r="O297" i="7"/>
  <c r="R297" i="7"/>
  <c r="O296" i="7"/>
  <c r="R296" i="7"/>
  <c r="O295" i="7"/>
  <c r="R295" i="7"/>
  <c r="O294" i="7"/>
  <c r="R294" i="7"/>
  <c r="O293" i="7"/>
  <c r="R293" i="7"/>
  <c r="O292" i="7"/>
  <c r="R292" i="7"/>
  <c r="O291" i="7"/>
  <c r="R291" i="7"/>
  <c r="O290" i="7"/>
  <c r="R290" i="7"/>
  <c r="O289" i="7"/>
  <c r="R289" i="7"/>
  <c r="O288" i="7"/>
  <c r="R288" i="7"/>
  <c r="O287" i="7"/>
  <c r="R287" i="7"/>
  <c r="O286" i="7"/>
  <c r="R286" i="7"/>
  <c r="O285" i="7"/>
  <c r="R285" i="7"/>
  <c r="O284" i="7"/>
  <c r="R284" i="7"/>
  <c r="O283" i="7"/>
  <c r="R283" i="7"/>
  <c r="O282" i="7"/>
  <c r="R282" i="7"/>
  <c r="O281" i="7"/>
  <c r="R281" i="7"/>
  <c r="O280" i="7"/>
  <c r="R280" i="7"/>
  <c r="O279" i="7"/>
  <c r="R279" i="7"/>
  <c r="O278" i="7"/>
  <c r="R278" i="7"/>
  <c r="O277" i="7"/>
  <c r="R277" i="7"/>
  <c r="O276" i="7"/>
  <c r="R276" i="7"/>
  <c r="O275" i="7"/>
  <c r="R275" i="7"/>
  <c r="O274" i="7"/>
  <c r="R274" i="7"/>
  <c r="O273" i="7"/>
  <c r="R273" i="7"/>
  <c r="O272" i="7"/>
  <c r="R272" i="7"/>
  <c r="O271" i="7"/>
  <c r="R271" i="7"/>
  <c r="O270" i="7"/>
  <c r="R270" i="7"/>
  <c r="O269" i="7"/>
  <c r="R269" i="7"/>
  <c r="O268" i="7"/>
  <c r="R268" i="7"/>
  <c r="O241" i="7"/>
  <c r="R241" i="7"/>
  <c r="O240" i="7"/>
  <c r="R240" i="7"/>
  <c r="O239" i="7"/>
  <c r="R239" i="7"/>
  <c r="O238" i="7"/>
  <c r="R238" i="7"/>
  <c r="O237" i="7"/>
  <c r="R237" i="7"/>
  <c r="O236" i="7"/>
  <c r="R236" i="7"/>
  <c r="O235" i="7"/>
  <c r="R235" i="7"/>
  <c r="O232" i="7"/>
  <c r="R232" i="7"/>
  <c r="O231" i="7"/>
  <c r="R231" i="7"/>
  <c r="O230" i="7"/>
  <c r="R230" i="7"/>
  <c r="O229" i="7"/>
  <c r="R229" i="7"/>
  <c r="O228" i="7"/>
  <c r="R228" i="7"/>
  <c r="O227" i="7"/>
  <c r="R227" i="7"/>
  <c r="O226" i="7"/>
  <c r="R226" i="7"/>
  <c r="O225" i="7"/>
  <c r="R225" i="7"/>
  <c r="O224" i="7"/>
  <c r="R224" i="7"/>
  <c r="O223" i="7"/>
  <c r="R223" i="7"/>
  <c r="O222" i="7"/>
  <c r="R222" i="7"/>
  <c r="O221" i="7"/>
  <c r="R221" i="7"/>
  <c r="O220" i="7"/>
  <c r="R220" i="7"/>
  <c r="O219" i="7"/>
  <c r="R219" i="7"/>
  <c r="O218" i="7"/>
  <c r="R218" i="7"/>
  <c r="O217" i="7"/>
  <c r="R217" i="7"/>
  <c r="O216" i="7"/>
  <c r="R216" i="7"/>
  <c r="O215" i="7"/>
  <c r="R215" i="7"/>
  <c r="O214" i="7"/>
  <c r="R214" i="7"/>
  <c r="R213" i="7"/>
  <c r="O213" i="7"/>
  <c r="O212" i="7"/>
  <c r="R212" i="7"/>
  <c r="O211" i="7"/>
  <c r="O210" i="7"/>
  <c r="R210" i="7"/>
  <c r="O209" i="7"/>
  <c r="R209" i="7"/>
  <c r="R208" i="7"/>
  <c r="O208" i="7"/>
  <c r="R207" i="7"/>
  <c r="O207" i="7"/>
  <c r="R206" i="7"/>
  <c r="O206" i="7"/>
  <c r="R205" i="7"/>
  <c r="O205" i="7"/>
  <c r="R204" i="7"/>
  <c r="O204" i="7"/>
  <c r="R203" i="7"/>
  <c r="O203" i="7"/>
  <c r="R202" i="7"/>
  <c r="O202" i="7"/>
  <c r="R201" i="7"/>
  <c r="O201" i="7"/>
  <c r="R200" i="7"/>
  <c r="O200" i="7"/>
  <c r="O199" i="7"/>
  <c r="R198" i="7"/>
  <c r="O198" i="7"/>
  <c r="R197" i="7"/>
  <c r="O197" i="7"/>
  <c r="R196" i="7"/>
  <c r="O196" i="7"/>
  <c r="R195" i="7"/>
  <c r="O195" i="7"/>
  <c r="R194" i="7"/>
  <c r="O194" i="7"/>
  <c r="R193" i="7"/>
  <c r="O193" i="7"/>
  <c r="R192" i="7"/>
  <c r="O192" i="7"/>
  <c r="R191" i="7"/>
  <c r="O191" i="7"/>
  <c r="R190" i="7"/>
  <c r="O190" i="7"/>
  <c r="R189" i="7"/>
  <c r="O189" i="7"/>
  <c r="R188" i="7"/>
  <c r="O188" i="7"/>
  <c r="R187" i="7"/>
  <c r="O187" i="7"/>
  <c r="R186" i="7"/>
  <c r="O186" i="7"/>
  <c r="R185" i="7"/>
  <c r="O185" i="7"/>
  <c r="R184" i="7"/>
  <c r="O184" i="7"/>
  <c r="R183" i="7"/>
  <c r="O183" i="7"/>
  <c r="R182" i="7"/>
  <c r="O182" i="7"/>
  <c r="R181" i="7"/>
  <c r="O181" i="7"/>
  <c r="R180" i="7"/>
  <c r="R199" i="7" l="1"/>
  <c r="R211" i="7"/>
  <c r="M69" i="4" l="1"/>
  <c r="N69" i="4" s="1"/>
  <c r="M64" i="4"/>
  <c r="M57" i="4"/>
  <c r="M37" i="4"/>
  <c r="M34" i="4"/>
  <c r="M25" i="4"/>
  <c r="L213" i="1" l="1"/>
  <c r="L211" i="1"/>
  <c r="L229" i="1"/>
  <c r="L217" i="1"/>
  <c r="L215" i="1"/>
  <c r="L214" i="1"/>
  <c r="L187" i="1"/>
  <c r="L185" i="1"/>
  <c r="L121" i="1"/>
  <c r="L139" i="1"/>
  <c r="L137" i="1"/>
  <c r="L84" i="1"/>
  <c r="L41" i="1"/>
  <c r="T13" i="11"/>
  <c r="P13" i="11"/>
</calcChain>
</file>

<file path=xl/comments1.xml><?xml version="1.0" encoding="utf-8"?>
<comments xmlns="http://schemas.openxmlformats.org/spreadsheetml/2006/main">
  <authors>
    <author>SONY</author>
  </authors>
  <commentList>
    <comment ref="R7" authorId="0" shapeId="0">
      <text>
        <r>
          <rPr>
            <b/>
            <sz val="9"/>
            <color indexed="81"/>
            <rFont val="Tahoma"/>
            <family val="2"/>
          </rPr>
          <t>SONY:</t>
        </r>
        <r>
          <rPr>
            <sz val="9"/>
            <color indexed="81"/>
            <rFont val="Tahoma"/>
            <family val="2"/>
          </rPr>
          <t xml:space="preserve">
</t>
        </r>
      </text>
    </comment>
  </commentList>
</comments>
</file>

<file path=xl/comments2.xml><?xml version="1.0" encoding="utf-8"?>
<comments xmlns="http://schemas.openxmlformats.org/spreadsheetml/2006/main">
  <authors>
    <author>SONY</author>
  </authors>
  <commentList>
    <comment ref="R7" authorId="0" shapeId="0">
      <text>
        <r>
          <rPr>
            <b/>
            <sz val="9"/>
            <color indexed="81"/>
            <rFont val="Tahoma"/>
            <family val="2"/>
          </rPr>
          <t>SONY:</t>
        </r>
        <r>
          <rPr>
            <sz val="9"/>
            <color indexed="81"/>
            <rFont val="Tahoma"/>
            <family val="2"/>
          </rPr>
          <t xml:space="preserve">
</t>
        </r>
      </text>
    </comment>
  </commentList>
</comments>
</file>

<file path=xl/sharedStrings.xml><?xml version="1.0" encoding="utf-8"?>
<sst xmlns="http://schemas.openxmlformats.org/spreadsheetml/2006/main" count="5454" uniqueCount="1748">
  <si>
    <t>PENYEDIAAN JASA SURAT MENYURAT</t>
  </si>
  <si>
    <t>PENYEDIAAN JASA KOMUNIKASI,SUMBER DAYA AIR dan LISTRIK</t>
  </si>
  <si>
    <t>PENYEDIAAN JASA KEBERSIHAN KANTOR</t>
  </si>
  <si>
    <t>PENYEDIAAN ALAT TULIS KANTOR</t>
  </si>
  <si>
    <t>PENYEDIAAN BARANG CETAKAN DAN PENGGANDAAN</t>
  </si>
  <si>
    <t>PENYEDIAAN KOMPONEN INSTALASI LISTRIK / PENERANGAN BANGUNAN KANTOR</t>
  </si>
  <si>
    <t>PENYEDIAAN BARANG BACAAN DAN PERATURAN PER-UU</t>
  </si>
  <si>
    <t>PENYEDIAAN JASA TENAGA PENDUKUNG ADMINISTRASI/TEKNIS PERKANTORAN</t>
  </si>
  <si>
    <t xml:space="preserve">PENYEDIAAN JASA PENGAMANAN KANTOR </t>
  </si>
  <si>
    <t>PENYEDIAAN JASA INFORMASI, DOKUMENTASI &amp; PUBLIKASI</t>
  </si>
  <si>
    <t xml:space="preserve">PENYEDIAAN JASA / GEDUNG KANTOR DINAS </t>
  </si>
  <si>
    <t>URUSAN PEKERJAAN UMUM</t>
  </si>
  <si>
    <t>Meningkatnya Pelayanan Administrasi Perkantoran</t>
  </si>
  <si>
    <t>Tersedianya Pelayanan Administrasi Perkantoran</t>
  </si>
  <si>
    <t>Tersedianya Kebutuhan Jasa Telekomunikasi, PDAM, Listrik dan Internet</t>
  </si>
  <si>
    <t>Tersedianya jasa kebersihan dan bahan pembersihan untuk kebersihan kantor</t>
  </si>
  <si>
    <t>Tersedianya kebutuhan alat tulis kantor</t>
  </si>
  <si>
    <t>Tersedianya kebutuhan barang cetakan dan penggandaan /foto copy yang diperlukan</t>
  </si>
  <si>
    <t>Tersedianya alat-alat listrik / penerangan bangunan</t>
  </si>
  <si>
    <t xml:space="preserve">Tersedianya bahan bacaan dan peraturan perundang-undangan </t>
  </si>
  <si>
    <t>Terlaksananya tugas dinas ke daerah dan luar propinsi</t>
  </si>
  <si>
    <t>Tersedianya gaji/honorer jasa tenaga pendukung administrasi / teknis perkantoran</t>
  </si>
  <si>
    <t xml:space="preserve">Tersedianya makan dan minum  jasa pengamanan kantor </t>
  </si>
  <si>
    <t>Tersedianya penyewaan gedung kantor</t>
  </si>
  <si>
    <t>PENGADAAN KENDARAAN DINAS / OPERASIONAL</t>
  </si>
  <si>
    <t xml:space="preserve">PENGADAAN KOMPUTER DAN JARINGAN KOMPUTERISASI </t>
  </si>
  <si>
    <t xml:space="preserve">PEMELIHARAAN RUTIN / BERKALA KENDARAAN DINAS / OPERASIONAL </t>
  </si>
  <si>
    <t>PEMELIHARAAN RUTIN / BERKALA PERALATAN DAN PERLENGKAPAN KANTOR</t>
  </si>
  <si>
    <t>PENGADAAN PERALATAN DAN PERLENGKAPAN GEDUNG KANTOR</t>
  </si>
  <si>
    <t>12 Bulan</t>
  </si>
  <si>
    <t>13 Org</t>
  </si>
  <si>
    <t>5 Gedung</t>
  </si>
  <si>
    <t>-</t>
  </si>
  <si>
    <t>10 Org</t>
  </si>
  <si>
    <t>Tersedianya Informasi Pembangunan Serta Kinerja Dinas</t>
  </si>
  <si>
    <t>Tersedianya Kendaraan operasional</t>
  </si>
  <si>
    <t>3 Unit</t>
  </si>
  <si>
    <t>Terpenuhinya kebutuhan PC, Note book, dan Printer/Ploter</t>
  </si>
  <si>
    <t>12 PC, 9 Notebook, 17 Printer / Ploter</t>
  </si>
  <si>
    <t>Terlaksananya pemeliharaan kendaraan dinas/ operasional</t>
  </si>
  <si>
    <t>65 Roda 4, 5 Roda 2 dan 1 Roda 6</t>
  </si>
  <si>
    <t>Terlaksananya pemeliharaan peralatan dan perlengkapan kantor</t>
  </si>
  <si>
    <t>Tersedianya peralatan dan perlengkapan kantor</t>
  </si>
  <si>
    <t>9 AC, 4 Vacum Cleaner , 1 Kamera Digital, 2 Wireless TOA</t>
  </si>
  <si>
    <t>PENGADAAN PAKAIAN DINAS BESERTA PERLENGKAPANNYA</t>
  </si>
  <si>
    <t>Meningkatnya Disiplin Aparatur</t>
  </si>
  <si>
    <t>Tersedianya pakaian dinas harian karyawan PNS dan PTT Dinas Prasajal Tarkim</t>
  </si>
  <si>
    <t>PEMBERIAN PENGHARGAAN KEPADA PNS PURNA TUGAS / AKAN MEMASUKI PURNA TUGAS</t>
  </si>
  <si>
    <t>650 Org</t>
  </si>
  <si>
    <t>756 Org</t>
  </si>
  <si>
    <t>Meningkatnya penghargaan kepada PNS Purna Tugas / Akan memeasuki Purna Tugas</t>
  </si>
  <si>
    <t>Terlaksananya bantuan kepada PNS purna tugas / akan memasuki purna tugas</t>
  </si>
  <si>
    <t>38 Org</t>
  </si>
  <si>
    <t>SOSIALISASI PERATURAN PERUNDANG-UNDANGAN</t>
  </si>
  <si>
    <t>Meningkatnya kapasitas sumber daya aparatur</t>
  </si>
  <si>
    <t xml:space="preserve">Peningkatan pemahaman peraturan perundang-undangan </t>
  </si>
  <si>
    <t>26 Org</t>
  </si>
  <si>
    <t>PENYUSUNAN LAPORAN CAPAIAN KINERJA DAN IKHTISAR REALISASI KINERJA SKPD</t>
  </si>
  <si>
    <t>PENATAUSAHAAN KEUANGAN SKPD</t>
  </si>
  <si>
    <t>PENYUSUNAN PERENCANAAN DAN PENGANGGARAN SKPD</t>
  </si>
  <si>
    <t xml:space="preserve">PERENCANAAN PEMBANGUNAN JALAN DAN JEMBATAN PROVINSI DAN STRATEGIS PROVINSI </t>
  </si>
  <si>
    <t>PENGAWASAN PEMBANGUNAN JALAN DAN JEMBATAN PROVINSI DAN STRATEGIS PROVINSI</t>
  </si>
  <si>
    <t>GANTI RUGI UNTUK PEMBANGUNAN JALAN</t>
  </si>
  <si>
    <t>PEMBANGUNAN JALAN PROVINSI KAB.SOLOK</t>
  </si>
  <si>
    <t>PEMBANGUNAN JALAN PROPINSI KAB. AGAM</t>
  </si>
  <si>
    <t>PEMBANGUNAN JALAN PROVINSI KAB.LIMAPULUH KOTA</t>
  </si>
  <si>
    <t>PEMBANGUNAN JALAN PROPINSI KAB.PADANG PARIAMAN</t>
  </si>
  <si>
    <t>PEMBANGUNAN JALAN PROVINSI KAB.PESISIR SELATAN</t>
  </si>
  <si>
    <t>PEMBANGUNAN JALAN PROPINSI KAB.PASAMAN DAN KAB.PASAMAN BARAT - A</t>
  </si>
  <si>
    <t>PEMBANGUNAN JALAN PROPINSI KAB.PASAMAN DAN KAB.PASAMAN BARAT - B</t>
  </si>
  <si>
    <t>PEMBANGUNAN JALAN  PROVINSI KAB SOLOK SELATAN</t>
  </si>
  <si>
    <t>PEMBANGUNAN JALAN PROPINSI KAB.SIJUNJUNG</t>
  </si>
  <si>
    <t>PEMBANGUNAN JALAN PROVINSI KAB.TANAH DATAR</t>
  </si>
  <si>
    <t xml:space="preserve">PEMBANGUNAN JEMBATAN PROVINSI WILAYAH I, II, DAN III </t>
  </si>
  <si>
    <t>PEMBANGUNAN JEMBATAN PURUS KOTA PADANG</t>
  </si>
  <si>
    <t>PEMBANGUNAN JALAN PROVINSI KOTA PADANG - A</t>
  </si>
  <si>
    <t>PEMBANGUNAN JALAN PROVINSI KOTA PADANG - B</t>
  </si>
  <si>
    <t>PEMBANGUNAN JALAN PROVINSI (DAK)</t>
  </si>
  <si>
    <t>PEMBANGUNAN JEMBATAN STRATEGIS PROVINSI I</t>
  </si>
  <si>
    <t>PEMBANGUNAN JEMBATAN STRATEGIS PROVINSI II</t>
  </si>
  <si>
    <t>PENGADAAAN TANAH UNTUK PEMBANGUNAN RUAS JALAN PADANG - BY PASS</t>
  </si>
  <si>
    <t>MONITORING EVALUASI DAN PELAPORAN PEMELIHARAAN JALAN DAN JEMBATAN PROPINSI</t>
  </si>
  <si>
    <t>MONITORING, EVALUASI KINERJA DAN PELAPORAN PROGRAM TAHUNAN, PEMBANGUNAN JALAN/JEMBATAN, TATA RUANG DAN PERMUKIMAN PROVINSI SUMATERA BARAT</t>
  </si>
  <si>
    <t>PEMELIHARAAN KONDISI BAHU JALAN DAN SALURAN PADA RUAS JALAN PROVINSI</t>
  </si>
  <si>
    <t>WORKSHOP MANAJEMEN PEMELIHARAAN JALAN</t>
  </si>
  <si>
    <t>PEMELIHARAAN KHUSUS JALAN PROVINSI RUTE TOUR DE SINGKARAK</t>
  </si>
  <si>
    <t>PEMELIHARAAN BENGKEL PERALATAN</t>
  </si>
  <si>
    <t>PEMELIHARAAN ALAT-ALAT UKUR DAN LABORATORIUM KE BINA MARGAAN</t>
  </si>
  <si>
    <t>PENGADAAN ALAT-ALAT UKUR DAN LABORATORIUM KE BINA MARGAAN</t>
  </si>
  <si>
    <t>REKONSTRUKSI KANTOR PEMERINTAHAN (LANJUTAN)</t>
  </si>
  <si>
    <t xml:space="preserve">SOSIALISASI TENTANG PERATURAN PERUNDANG-UNDANGAN PENATAAN BANGUNAN DAN LINGKUNGAN </t>
  </si>
  <si>
    <t>PEMBINAAN FASILITASI TABG ( TIM AHLI BANGUNAN GEDUNG PROPINSI SUMATERA BARAT )</t>
  </si>
  <si>
    <t>REHABILITASI / RETROFIT ASRAMA DIKLAT PROPINSI (DANA ASKRIDA)</t>
  </si>
  <si>
    <t>PERENCANAAN KAWASAN MONUMEN BELA NEGARA REPUBLIK INDONESIA DI KOTO TINGGI KEC.GUNUANG AMEH KAB.LIMA PULUH KOTA</t>
  </si>
  <si>
    <t>PEMBANGUNAN SHELTER EVAKUASI TSUNAMI DI PROPINSI SUMATERA BARAT</t>
  </si>
  <si>
    <t>PENATAAN KAWASAN BERSEJARAH PDRI</t>
  </si>
  <si>
    <t>REVITALISASI KAWASAN KENAGARIAN DI PROPINSI SUMATERA BARAT</t>
  </si>
  <si>
    <t>PEMBANGUNAN INFRASTRUKTUR MITIGASI BENCANA KAB.PESISIR SELATAN (PASCA BENCANA)</t>
  </si>
  <si>
    <t>PEMBANGUNAN GEDUNG MINANG EXPO TAHAP I</t>
  </si>
  <si>
    <t>PELATIHAN BADAN USAHA JASA KONSTRUKSI</t>
  </si>
  <si>
    <t>PELATIHAN SPESIFIKASI TEKNIS JALAN DAN JEMBATAN</t>
  </si>
  <si>
    <t>PELATIHAN SPESIFIKASI TEKNIS GEDUNG</t>
  </si>
  <si>
    <t>REVISI RENCANA PENGEMBANGAN PEMBANGUNAN PERUMAHAN DAN PERMUKIMAN DAERAH (RP4D) PROPINSI SUMATERA BARAT</t>
  </si>
  <si>
    <t>PENGUATAN DAN PEMBINAAN POKJA PKP PROPINSI SUMATERA BARAT</t>
  </si>
  <si>
    <t>KOORDINASI PENYELENGGARAAN PERUMAHAN DAN PERMUKIMAN ( GERAKAN NASIONAL SEJUTA RUMAH )</t>
  </si>
  <si>
    <t xml:space="preserve">KOORDINASI DAN FASILITASI PERCEPATAN PENYEDIAAN PERUMAHAN MELALUI FASILITAS LIKUIDITAS PERUMAHAN DAN PERMUKIMAN (FLPP) </t>
  </si>
  <si>
    <t>KOORDINASI DAN FASILITASI PENGHARGAAN PENANGANAN PERUMAHAN DAN PERMUKIMAN DI DAERAH (ADIUPAYA PURITAMA)</t>
  </si>
  <si>
    <t>BAHAN STIMULAN (PERBAIKAN RUMAH PENUNJANG SWADAYA MASYARAKAT)</t>
  </si>
  <si>
    <t>KOORDINASI DAN STIMULASI PENINGKATAN KUALITAS P/S PENGEMBANGAN KAWASAN PERMUKIMAN PROPINSI SUMATERA BARAT</t>
  </si>
  <si>
    <t xml:space="preserve">PENINGKATAN INFRASTRUKTUR KAWASAN PERMUKIMAN KUMUH PERKOTAAN </t>
  </si>
  <si>
    <t>PENGEMBANGAN KAWASAN PUSAT PENGEMBANGAN DESA (KTP2D) DAN DESA PUSAT PERTUMBUHAN (DPP)</t>
  </si>
  <si>
    <t>BANTUAN STIMULAN BANGUNAN DAN PENYEWAAN PERALATAN UNTUK PROGRAM TENTARA MANUNGGGAL MASUK NAGARI (TMMN)</t>
  </si>
  <si>
    <t xml:space="preserve">PEMBINAAN DAN MONEV PROGRAM PEMBANGUNAN INFRASTRUKTUR PERDESAAN (PPIP) PROPINSI SUMATERA BARAT </t>
  </si>
  <si>
    <t xml:space="preserve">PEMBANGUNAN INFRASTRUKTUR PERMUKIMAN RAWAN BENCANA DI PERDESAAN PROPINSI SUMATERA BARAT </t>
  </si>
  <si>
    <t xml:space="preserve">PEMBANGUNAN INFRASTRUKTUR PERMUKIMAN PERDESAAN POTENSIAL DI PROVINSI SUMATERA BARAT </t>
  </si>
  <si>
    <t xml:space="preserve">PENINGKATAN INFRASTRUKTUR PERMUKIMAN PERDESAAN KAWASAN TERTINGGAL DAN KAWASAN PERBATASAN   </t>
  </si>
  <si>
    <t xml:space="preserve">PEMBANGUNAN INFRASTRUKTUR PENINGKATAN PRODUKSI PERTANIAN DAN PERKEBUNAN DI PEDESAAN </t>
  </si>
  <si>
    <t>MONITORING DAN EVALUASI KEGIATAN PAMSIMAS</t>
  </si>
  <si>
    <t>PENYUSUNAN DED AIR MINUM / AIR BERSIH PROPINSI SUMATERA BARAT</t>
  </si>
  <si>
    <t>PEMBANGUNAN PSAM KWS.AIR ABUIH KAB.SOLOK (TAHUN JAMAK)</t>
  </si>
  <si>
    <t>PEMBANGUNAN PSAM KWS.BAYANG UTARA KAB.PESSEL (TAHUN JAMAK)</t>
  </si>
  <si>
    <t>PEMBANGUNAN PSAM KWS.PARIT MALINTANG KAB.PDG PARIAMAN (TAHUN JAMAK)</t>
  </si>
  <si>
    <t>PEMBANGUNAN PSAM KWS.AIR BANGIS KAB.PASAMAN BARAT (TAHUN JAMAK)</t>
  </si>
  <si>
    <t>PENYUSUNAN MASTER PLAN AIR MINUM PROPINSI SUMATERA BARAT (PERCEPATAN PENCAPAIAN MDGS)</t>
  </si>
  <si>
    <t>MONITORING DAN PENDAMPINGAN PPSP / ISSDP</t>
  </si>
  <si>
    <t>PENYUSUNAN LAPORAN MONITORING KINERJA PDAM SE SUMATERA BARAT</t>
  </si>
  <si>
    <t xml:space="preserve">PENINGKATAN SISTEM PELAYANAN AIR MINUM DI KABUPATEN SOLOK DAN SOLOK SELATAN  </t>
  </si>
  <si>
    <t>PENINGKATAN SISTEM PELAYANAN AIR MINUM DI KABUPATEN PASAMAN DAN PASAMAN BARAT</t>
  </si>
  <si>
    <t>PENINGKATAN SISTEM PELAYANAN AIR MINUM DI KABUPATEN AGAM</t>
  </si>
  <si>
    <t>PENINGKATAN SISTEM PELAYANAN AIR MINUM DI KABUPATEN TANAH DATAR</t>
  </si>
  <si>
    <t>PENINGKATAN SISTEM SANITASI KAWASAN PEMUKIMAN</t>
  </si>
  <si>
    <t>REHABILITASI SISTEM PELAYANAN AIR MINUM PASCA BENCANA KAWASAN KAMBANG KAB.PESISIR SELATAN</t>
  </si>
  <si>
    <t>PENINGKATAN SISTEM PELAYANAN AIR MINUM DI KABUPATEN PESISIR SELATAN</t>
  </si>
  <si>
    <t xml:space="preserve">PENINGKATAN SISTEM PELAYANAN AIR MINUM DI KABUPATEN LIMA PULUH KOTA </t>
  </si>
  <si>
    <t xml:space="preserve">PENYUSUNAN DATABASE SALURAN DRAINASE PROPINSI SUMATERA BARAT </t>
  </si>
  <si>
    <t xml:space="preserve">PENYUSUNAN DATABASE PERSAMPAHAN PROPINSI SUMATERA BARAT </t>
  </si>
  <si>
    <t xml:space="preserve">PENYUSUNAN MASTERPLAN DED DRAINASE PROPINSI SUMATERA BARAT </t>
  </si>
  <si>
    <t>PENINGKATAN PEMBANGUNAN SISTEM DRAINASE DAN PERSAMPAHAN PROPINSI SUMATERA BARAT (MEMORANDUM PROGRAM)</t>
  </si>
  <si>
    <t xml:space="preserve">OPERASIONAL UPTD TEMPAT PEMBUANGAN SAMPAH (TPA) REGIONAL PROPINSI SUMATERA BARAT </t>
  </si>
  <si>
    <t>PENYUSUNAN ZONING REGULATION KAWASAN STRATEGIS PANGKALAN KOTO BARU KAB.LIMA PULUH KOTA</t>
  </si>
  <si>
    <t>PENYUSUNAN RTR DAN ZONING REGULATION KAWASAN STRATEGIS DANAU SINGKARAK</t>
  </si>
  <si>
    <t>PENYUSUNAN RTR KAWASAN STRATEGIS DANAU DIATAS, DANAU DIBAWAH DAN DANAU TALANG</t>
  </si>
  <si>
    <t>PENYUSUNAN RTR DAN ZONING REGULATION KAWASAN STRATEGIS DANAU MANINJAU</t>
  </si>
  <si>
    <t>PENYUSUNAN RTR  KAWASAN LEMBAH MELINTANG KAB.PASAMAN BARAT</t>
  </si>
  <si>
    <t>IDENTIFIKASI KAWASAN RAWAN LONGSOR DI PROPINSI SUMATERA BARAT</t>
  </si>
  <si>
    <t>MONITORING DAN EVALUASI PELAKSANAAN PERDA RTRW PROPINSI SUMATERA BARAT 2009-2028</t>
  </si>
  <si>
    <t>PELATIHAN DASAR PENATAAN RUANG</t>
  </si>
  <si>
    <t>INTENSIFIKASI DAN EKSTENSIFIKASI RETRIBUSI</t>
  </si>
  <si>
    <t>Meningkatnya sistem pelaporan capaian kinerja dan keuangan</t>
  </si>
  <si>
    <t>Terlaksananya kelancaran penata usahaan keuangan SKPD</t>
  </si>
  <si>
    <t>Tersusunnya RKA dan DPA SKPD Dinas Prasajal Tarkim Prop. Sumbar</t>
  </si>
  <si>
    <t>3 Dokumen</t>
  </si>
  <si>
    <t>Tersusunnya laporan capaian kinerja SKPD ( LAKIP, LKPJ, dan LPPD )</t>
  </si>
  <si>
    <t>Meningkatnya pembangunan jalan dan jembatan</t>
  </si>
  <si>
    <t>Tersusunnya dokumen perencana jalan dan jembatan</t>
  </si>
  <si>
    <t>24 Dokumen</t>
  </si>
  <si>
    <t>Terlaksananya pengawasan pembangunan jalan dan jembatan</t>
  </si>
  <si>
    <t>12 Paket</t>
  </si>
  <si>
    <t>Terlaksananya pembebasan lahan untuk pembangunan jalan dan jembatan</t>
  </si>
  <si>
    <t>71,87 %</t>
  </si>
  <si>
    <t>2,64 Km</t>
  </si>
  <si>
    <t>2,34 Km</t>
  </si>
  <si>
    <t>2 Km</t>
  </si>
  <si>
    <t>Terbangunnya jalan propinsi Kabupaten Padang Pariaman</t>
  </si>
  <si>
    <t>Terbangunnya jalan propinsi Kabupaten Solok</t>
  </si>
  <si>
    <t>Terbangunnya jalan propinsi Kabupaten agam</t>
  </si>
  <si>
    <t>Terbangunnya jalan propinsi Kabupaten Lima Puluh Kota</t>
  </si>
  <si>
    <t>Terbangunnya jalan propinsi Kabupaten Pesisir Selatan</t>
  </si>
  <si>
    <t>1,19 Km</t>
  </si>
  <si>
    <t>1,61 Km</t>
  </si>
  <si>
    <t>1,12 Km</t>
  </si>
  <si>
    <t>Terbangunnya jalan propinsi Kabupaten Pasaman dan Kabupaten Pasaman Barat</t>
  </si>
  <si>
    <t>Terbangunnya jalan propinsi Kabupaten Solok Selatan</t>
  </si>
  <si>
    <t>Terbangunnya jalan propinsi Kabupaten Sijunjung</t>
  </si>
  <si>
    <t>1,97 Km</t>
  </si>
  <si>
    <t>Terbangunnya jalan propinsi Kabupaten Tanah Datar</t>
  </si>
  <si>
    <t>2,26 Km</t>
  </si>
  <si>
    <t>Terbangunnya Jembatan Propinsi Wilayah I, II, III</t>
  </si>
  <si>
    <t>77 M</t>
  </si>
  <si>
    <t>Terbangunnya Jembatan Strategis Propinsi</t>
  </si>
  <si>
    <t>44 M</t>
  </si>
  <si>
    <t>Tersusunnya Dokumen analisis mengenai dampak lingkungan</t>
  </si>
  <si>
    <t>4 dokumen</t>
  </si>
  <si>
    <t>Terbangunnya jalan evakuasi di Kota Padang</t>
  </si>
  <si>
    <t>0,96 Km</t>
  </si>
  <si>
    <t>Terbangunnya jalan propinsi Kota Padang</t>
  </si>
  <si>
    <t>1,44 Km</t>
  </si>
  <si>
    <t>Terbangunnya propinsi dan Startegis propinsi DAK</t>
  </si>
  <si>
    <t>5,5 Km</t>
  </si>
  <si>
    <t>3,07 Km</t>
  </si>
  <si>
    <t>73 M</t>
  </si>
  <si>
    <t>94 M</t>
  </si>
  <si>
    <t>REHABILITASI JALAN DAN JEMBATAN KAB.PESISIR SELATAN (PASCA BENCANA)</t>
  </si>
  <si>
    <t>1 Laporan</t>
  </si>
  <si>
    <t>Tersurveynya lokasi paket-paket kegiatan</t>
  </si>
  <si>
    <t>1 Paket</t>
  </si>
  <si>
    <t>Meningkatkan rehabilitasi dan pemeliharaan jalan dan jembatan</t>
  </si>
  <si>
    <t>Terlaksananya monitoring, evaluasi dan pelaporan pengendalian mutu UPTD</t>
  </si>
  <si>
    <t xml:space="preserve">Terlaksananya monitoring, evaluasi dan pelaporan pengendalian </t>
  </si>
  <si>
    <t>Terlaksananya monitoring, evaluasi dan pelaporan pemeliharaan Jalan dan Jembatan Propinsi</t>
  </si>
  <si>
    <t>Terlaksananya pembinaan dan pengadaan peralatan jalan dan jembatan</t>
  </si>
  <si>
    <t>20 Unit</t>
  </si>
  <si>
    <t>Terlaksananya rehabilitasi / pemeliharaan jalan propinsi yang terletak di wilayah Kab. Pasaman dan Kab. Pasaman Barat</t>
  </si>
  <si>
    <t>143,33 Km</t>
  </si>
  <si>
    <t>Terlaksananya rehabilitasi / pemeliharaan jalan propinsi yang terletak di wilayah Kab Agam dan Kota Bukittinggi</t>
  </si>
  <si>
    <t>105,86 Km</t>
  </si>
  <si>
    <t>Terlaksananya rehabilitasi / pemeliharaan jalan propinsi yang terletak di wilayah Kab 50 Kota dan Kota Payakumbuh</t>
  </si>
  <si>
    <t>123,62 Km</t>
  </si>
  <si>
    <t>Terlaksananya rehabilitasi / pemeliharaan jalan propinsi yang terletak di wilayah Kab. Tanah Datar dan ota Padang Panjang</t>
  </si>
  <si>
    <t>142,90 Km</t>
  </si>
  <si>
    <t>83,94 Km</t>
  </si>
  <si>
    <t>Terlaksananya rehabilitasi / pemeliharaan jalan propinsi yang terletak di wilayah Kab Padang Pariaman, Kota Pariaman dan Kota Padang</t>
  </si>
  <si>
    <t>Terlaksananya rehabilitasi / pemeliharaan jalan propinsi yang terletak di wilayah Kab Solok dan Kota Solok</t>
  </si>
  <si>
    <t>117,58 Km</t>
  </si>
  <si>
    <t>Terlaksananya rehabilitasi / pemeliharaan jalan propinsi yang terletak di wilayah Kab Solok Selatan</t>
  </si>
  <si>
    <t>112,30 Km</t>
  </si>
  <si>
    <t>Terlaksananya rehabilitasi / pemeliharaan jalan propinsi yang terletak di wilayah Kota Sawahlunto, Kab. Sijunjung dan Kab. Dhamasraya</t>
  </si>
  <si>
    <t>130,20 Km</t>
  </si>
  <si>
    <t>Terlaksananya rehabilitasi / pemeliharaan jalan propinsi yang terletak di wilayah Kab Pesisir Selatan</t>
  </si>
  <si>
    <t>67,90 Km</t>
  </si>
  <si>
    <t>Terlaksananya Monitoring evaluasi kinerja dan pelaporan program tahunan dinas</t>
  </si>
  <si>
    <t>12 bulan</t>
  </si>
  <si>
    <t>PEMELIHARAAN PERALATAN JALAN DAN JEMBATAN</t>
  </si>
  <si>
    <t>203,4 M</t>
  </si>
  <si>
    <t>Rehabilitasi dan Pemeliharaan jembatan propinsi</t>
  </si>
  <si>
    <t>Terlaksananya pemeliharaan bahu jalan dan saluran di jalan propinsi</t>
  </si>
  <si>
    <t>Terpeliharanya perlatan jalan dan jembatan</t>
  </si>
  <si>
    <t>8 Unit</t>
  </si>
  <si>
    <t>84 Orang</t>
  </si>
  <si>
    <t>Workshop manajemen pemeliharaan jalan</t>
  </si>
  <si>
    <t>Pemeliharaan khusus jalan propinsi rute tour de singkarak</t>
  </si>
  <si>
    <t>Terpeliharanya bengkel peralatan alat berat</t>
  </si>
  <si>
    <t>5 ruas jalan</t>
  </si>
  <si>
    <t>Terlaksananya kegiatan pemeliharaan alat-alat ukur dan laboratorium</t>
  </si>
  <si>
    <t>Tersedianya peralatan dan kendaraan untuk laboratorium ke bina margaan</t>
  </si>
  <si>
    <t>3 peralatan laboratorium dan 2 kendaraan</t>
  </si>
  <si>
    <t>Meningkatnya Sarana dan Prasarana ke bInamargaan</t>
  </si>
  <si>
    <t>Meningkatnya penataan bangunan dan lingkungan</t>
  </si>
  <si>
    <t>3 unit gedung dan 1 mushallo gubernuran</t>
  </si>
  <si>
    <t>Terlaksananya rekonstruksi kantor pemerintahan</t>
  </si>
  <si>
    <t>7 unit gedung</t>
  </si>
  <si>
    <t>Terlaksananya sosialisasi PERDA bangunan gedung kab/kota</t>
  </si>
  <si>
    <t>1 paket</t>
  </si>
  <si>
    <t>Terlaksananya pembinaan TABG Sumbar</t>
  </si>
  <si>
    <t>Rehabilitasi / Retrofit asrama diklat Propinsi Sumbar</t>
  </si>
  <si>
    <t>1 Unit gedung</t>
  </si>
  <si>
    <t>1 Kab/kota</t>
  </si>
  <si>
    <t>Terlaksanya pembangunan kawasan monumen bela negara RI</t>
  </si>
  <si>
    <t>Tersedianya shelter evakuasi tsunami di Sumbar</t>
  </si>
  <si>
    <t>Terlaksananya penataan kawasan bersejarah PDRI</t>
  </si>
  <si>
    <t>2 Kawasan</t>
  </si>
  <si>
    <t>Terlaksananya revitalisasi kawasan kenagarian di Sumbar</t>
  </si>
  <si>
    <t>17 Kawasan</t>
  </si>
  <si>
    <t>6 Paket</t>
  </si>
  <si>
    <t>Adanya tempat relokasi panti sosial andam dewi</t>
  </si>
  <si>
    <t>1 Kawasan</t>
  </si>
  <si>
    <t>Terlaksananya pembangunan infrastruktur mitigasi bencana Kab. Pesisir Selatan ( pasca bencana )</t>
  </si>
  <si>
    <t>Terlaksananya Pembangunan Minang Expo Tahap 1</t>
  </si>
  <si>
    <t>1 Gedung</t>
  </si>
  <si>
    <t>Peningkatan Wawasan Pelaku Jasa Konstruksi</t>
  </si>
  <si>
    <t>18 Kab/kota</t>
  </si>
  <si>
    <t>Terlaksananya pelatihan badan usaha jasa konstruksi</t>
  </si>
  <si>
    <t>Terlaksananya pelatihan spesifikasi teknis jalan dan jembatan</t>
  </si>
  <si>
    <t>Terlaksananya pelatihan spesifikasi teknis bangunan gedung</t>
  </si>
  <si>
    <t>Peningkatan program pengembangan perumahan dan kawasan permukiman</t>
  </si>
  <si>
    <t>Tersusunnya data base sektor perumahan propinsi Sumatera Barat</t>
  </si>
  <si>
    <t>Tersusunnya perencanaan pengembangan perumahan dan kawasan permukiman ( RP3KP / RP4D), mulai dari persiapan, sampai dengan analisis data di Sumatera Barat</t>
  </si>
  <si>
    <t>Laporan pelaksanaan</t>
  </si>
  <si>
    <t>108 org</t>
  </si>
  <si>
    <t>Terlaksananya koordinasi penyelenggaraan perumahan dan permukiman ( GNSR )</t>
  </si>
  <si>
    <t>57 Org</t>
  </si>
  <si>
    <t>Terlaksananya koordinasi dan fasilitasi percepatan penyediaan perumahan FLPP</t>
  </si>
  <si>
    <t>Terlaksananya koordinasi dan fasilitasi pengembangan kawasan skala besar ( kasiba dan lisiba ) serta kawasan-kawasan khusus</t>
  </si>
  <si>
    <t>Meningkatnya pemberdayaan komunitas perumahan</t>
  </si>
  <si>
    <t>Terbangunnya rumah layak huni</t>
  </si>
  <si>
    <t>Laporan Pelaksanaan</t>
  </si>
  <si>
    <t>Laporan Pelaksanaan koordinasi</t>
  </si>
  <si>
    <t>6 Dokumen</t>
  </si>
  <si>
    <t>Laporan pelaksanaan dan dokumen perencanaan</t>
  </si>
  <si>
    <t>1 Dokumen</t>
  </si>
  <si>
    <t>Terbangunnya lingkungan sehat dan bersih</t>
  </si>
  <si>
    <t xml:space="preserve">Terlaksananya Pembangunan Infrastruktur Perdesaan </t>
  </si>
  <si>
    <t>25 Paket</t>
  </si>
  <si>
    <t>Berkembangnya kawasan pust pengembangan desa dan desa pusat pertumbuhan</t>
  </si>
  <si>
    <t xml:space="preserve">Tersedianyan bahan bangunan stimulan untuk program TMMN </t>
  </si>
  <si>
    <t>3 Paket</t>
  </si>
  <si>
    <t>Terlaksananya pembinaan dan monev PPIP Sumatera Barat</t>
  </si>
  <si>
    <t>19 Kab/kota</t>
  </si>
  <si>
    <t>Terbangunnya infrastruktur dilingkungan permukiman yang rawan bencana</t>
  </si>
  <si>
    <t>Lingkungan sehat dan bersih</t>
  </si>
  <si>
    <t>Terbangunnya infrastruktur permukiman perdesaan kawasan tertinggal / perbatasan</t>
  </si>
  <si>
    <t>29 kawasan</t>
  </si>
  <si>
    <t>13 Paket</t>
  </si>
  <si>
    <t>6 kawasan</t>
  </si>
  <si>
    <t>Meningkatnya pengelolaan Air Minum dan air limbah masyarakat</t>
  </si>
  <si>
    <t>Kegiatan workshop dan buku laporan monitoring dan evaluasi kegiatan PAMSIMAS</t>
  </si>
  <si>
    <t>15 Kab/kota</t>
  </si>
  <si>
    <t>Tersedianya dokumen perencanaan instalasi air minum</t>
  </si>
  <si>
    <t>13 Kawasan</t>
  </si>
  <si>
    <t>Instalasi jaringan air minum</t>
  </si>
  <si>
    <t>1 kawasan</t>
  </si>
  <si>
    <t>Tersusunnya masterplan air minum Prov. Sumbar</t>
  </si>
  <si>
    <t>1 dokumen</t>
  </si>
  <si>
    <t>Tersusunnya sinstem informasi geografis pengembangan air minum Prop. Sumbar</t>
  </si>
  <si>
    <t>Monitoring, evaluasi dan pendampingan serta tersedianya aparatur yang terampil.</t>
  </si>
  <si>
    <t>12 kab/kota</t>
  </si>
  <si>
    <t xml:space="preserve">Terlaksananya perencanaan dan pengendalian program kecipta karyaan </t>
  </si>
  <si>
    <t>Tersusunnya laporan kinerja PDAM se Sumbar</t>
  </si>
  <si>
    <t>18 Kab/Kota</t>
  </si>
  <si>
    <t>3 kawasan</t>
  </si>
  <si>
    <t>Meningkatnya sistem sanitasi kawasan permukiman</t>
  </si>
  <si>
    <t>2 kawasan</t>
  </si>
  <si>
    <t>Meningkatnya pengelolaan sistem drainase dan persampahan</t>
  </si>
  <si>
    <t>Tersusunnya data base saluran drainase Prop. Sumbar</t>
  </si>
  <si>
    <t>Terlaksananya pembangunan penyehatan lingkungan permukiman</t>
  </si>
  <si>
    <t>Tersusunnya masterplan drainase dan persampahan Prop. Sumbar</t>
  </si>
  <si>
    <t>Terlakssananya pembangunan penyehatan lingkungan permukiman</t>
  </si>
  <si>
    <t>Operasional UPTD TPA sampah regional Prop. Sumbar</t>
  </si>
  <si>
    <t>Tersusunnya dokumen perencanaan ruang Prop. Sumbar</t>
  </si>
  <si>
    <t>Dokumen zoning kawasan pangkalan koto baru Kab. 50 Kota</t>
  </si>
  <si>
    <t>Dokumen RTR, zoning regulation dan master plan kawasan strategis Danau Singkarak</t>
  </si>
  <si>
    <t>Dokumen RTR kawasan strategis danau diatas, danau dibawah dan danau talang</t>
  </si>
  <si>
    <t>Dokumen RTR, zoning regulation kawasan strategis danau maninjau</t>
  </si>
  <si>
    <t>Dokumen RTR kawasan lembah malintang Kabupaten Pasaman Barat</t>
  </si>
  <si>
    <t>Tersusunnya dokumen identifikasi kawasan rawan longsor di propinsi Sumbar</t>
  </si>
  <si>
    <t>Terwujudnya pelaksanaan penataan ruang yang sesuai dengan arahan RTRW Prop. Sumbar</t>
  </si>
  <si>
    <t>Laporan monitoring dan evaluasi implementasi Perda RTRW Prop. Sumbar 2009-2028</t>
  </si>
  <si>
    <t xml:space="preserve">Terlaksananya pelatihan tentang penataan ruang </t>
  </si>
  <si>
    <t>60 Org</t>
  </si>
  <si>
    <t>Meningkatnya pengembangan pengelolaan daerah</t>
  </si>
  <si>
    <t>18 Kawasan</t>
  </si>
  <si>
    <t>5 kawasan</t>
  </si>
  <si>
    <t>2 paket</t>
  </si>
  <si>
    <t>4 kawasan</t>
  </si>
  <si>
    <t>1 Dokumen ( 18 Kab/kota )</t>
  </si>
  <si>
    <t>KODE</t>
  </si>
  <si>
    <t>INDIKATOR KINERJA PROGRAM ( OUTCOMES ) / KEGIATAN ( OUTPUT )</t>
  </si>
  <si>
    <t>TARGET DAN ERALISASI KINERJA PROGRAM DARI KEGIATAN SKPD TAHUN 2012</t>
  </si>
  <si>
    <t>TARGET TAHUN 2012</t>
  </si>
  <si>
    <t>REALISASI TAHUN 2012</t>
  </si>
  <si>
    <t>TINGKAT REALISASI ( % )</t>
  </si>
  <si>
    <t>TARGET PROGRAM DAN KEGIATAN  ( RENJA SKPD TAHUN 2013 )</t>
  </si>
  <si>
    <t>PERKIRAAN REALISASI CAPAIAN PROGRAM DAN KEGIATAN TAHUN BERJALAN ( TAHUN 2013 )</t>
  </si>
  <si>
    <t>1 Majalah WPU, 2 koran Nasional, 13 Koran Lokal</t>
  </si>
  <si>
    <t>1 Tahun</t>
  </si>
  <si>
    <t>20 Org dan 9 Pariwara / Publikasi Media</t>
  </si>
  <si>
    <t>30 Peliputan Pers Cetak / Elektronik, 17 publikasi / himbauan serta 10 Pariwara / Publikasi</t>
  </si>
  <si>
    <t>9 Gedung kantor</t>
  </si>
  <si>
    <t xml:space="preserve">2 Unit </t>
  </si>
  <si>
    <t>5 PC, 4 Notebook, 5 bh Hardisk eksternal</t>
  </si>
  <si>
    <t>59 roda 4, 5 roda 2, 1 roda 6</t>
  </si>
  <si>
    <t>35 AC, 1 unit genset</t>
  </si>
  <si>
    <t>2 Kamera digital, 2 handycam, 2 proyektor, , 1 pemancar radio</t>
  </si>
  <si>
    <t>670 orang</t>
  </si>
  <si>
    <t>3 Laporan</t>
  </si>
  <si>
    <t>14 Dokumen</t>
  </si>
  <si>
    <t>PEYUSUNAN DOKUMEN LINGKUNGAN HIDUP DAN LARAP KEGIATAN JALAN DAN JEMBATAN PROVINSI SUMATERA BARAT</t>
  </si>
  <si>
    <t>2 Dokumen</t>
  </si>
  <si>
    <t>5 Km</t>
  </si>
  <si>
    <t>7 paket</t>
  </si>
  <si>
    <t>3,60 Km</t>
  </si>
  <si>
    <t>3,27 Km</t>
  </si>
  <si>
    <t>2,14 Km</t>
  </si>
  <si>
    <t>4 Km</t>
  </si>
  <si>
    <t>2,40 Km</t>
  </si>
  <si>
    <t>8,29 Km</t>
  </si>
  <si>
    <t>3,52 Km</t>
  </si>
  <si>
    <t>1,30 Km</t>
  </si>
  <si>
    <t>2,995 Km</t>
  </si>
  <si>
    <t>1,537 Km</t>
  </si>
  <si>
    <t>4,541 Km</t>
  </si>
  <si>
    <t>8,575 Km</t>
  </si>
  <si>
    <t>143,12 M</t>
  </si>
  <si>
    <t>90,33 M</t>
  </si>
  <si>
    <t>56,23 M</t>
  </si>
  <si>
    <t>10 unit</t>
  </si>
  <si>
    <t>78 org</t>
  </si>
  <si>
    <t>9 Wil</t>
  </si>
  <si>
    <t>250 M</t>
  </si>
  <si>
    <t>Laporan Pengujian</t>
  </si>
  <si>
    <t>3 gedung, 1 dokumen DED</t>
  </si>
  <si>
    <t>342 Org</t>
  </si>
  <si>
    <t>4 Kawasan</t>
  </si>
  <si>
    <t>Tersedianya gedung kantor dinas prasjal tarkim dan rumah jabatan kepala dinas</t>
  </si>
  <si>
    <t>1 gedung</t>
  </si>
  <si>
    <t>Laporan</t>
  </si>
  <si>
    <t>3 Kota</t>
  </si>
  <si>
    <t>5 kab /kota</t>
  </si>
  <si>
    <t>114 Org</t>
  </si>
  <si>
    <t>100  Org</t>
  </si>
  <si>
    <t>492 Unit</t>
  </si>
  <si>
    <t>1795 Unit</t>
  </si>
  <si>
    <t>6 Kawasan</t>
  </si>
  <si>
    <t>18 Kab / Kota</t>
  </si>
  <si>
    <t>100 Org</t>
  </si>
  <si>
    <t>Meningkatnya Sarana dan Prasarana Aparatur</t>
  </si>
  <si>
    <t>35 AC, 30 PC, 1 Genset</t>
  </si>
  <si>
    <t>94 org</t>
  </si>
  <si>
    <t>500 Unit</t>
  </si>
  <si>
    <t>1 koran warta, 2 koran nasional, 6 koran lokal, 4 tabloid lokal</t>
  </si>
  <si>
    <t>31 Kawasan</t>
  </si>
  <si>
    <t>4 Kwasan</t>
  </si>
  <si>
    <t>4 Paket</t>
  </si>
  <si>
    <t>18 kawasan</t>
  </si>
  <si>
    <t>30 Org</t>
  </si>
  <si>
    <t>3.12 Km</t>
  </si>
  <si>
    <t>45 M</t>
  </si>
  <si>
    <t>0.9 Km</t>
  </si>
  <si>
    <t>3.5 Km</t>
  </si>
  <si>
    <t>2.95 Km</t>
  </si>
  <si>
    <t>4.2 Km</t>
  </si>
  <si>
    <t>5.3 Km</t>
  </si>
  <si>
    <t>15 paket</t>
  </si>
  <si>
    <t>TABEL T.VI.C.5</t>
  </si>
  <si>
    <t>EVALUASI HASIL PELAKSANAAN RENJA SKPD DAN PENCAPAIAN RENSTRA SKPD S/D TAHUN 2012</t>
  </si>
  <si>
    <t>PROPINSI SUMATERA BARAT</t>
  </si>
  <si>
    <t>TABEL T.VI.C.I</t>
  </si>
  <si>
    <t>PENCAPAIAN KINERJA PELAYANAN SKPD DINAS PRASARANA JALAN, TATA RUANG DAN PERMUKIMAN</t>
  </si>
  <si>
    <t>NO</t>
  </si>
  <si>
    <t>SASARAN STRATEGIS</t>
  </si>
  <si>
    <t xml:space="preserve">TARGET RENSTRA SKPD </t>
  </si>
  <si>
    <t>REALISASI CAPAIAN</t>
  </si>
  <si>
    <t>PROYEKSI</t>
  </si>
  <si>
    <t>INDIKATOR KINERJA</t>
  </si>
  <si>
    <t>SPM / STANDAR NASIONAL</t>
  </si>
  <si>
    <t>IKK ( PP 6 / 2008 )</t>
  </si>
  <si>
    <t>TAHUN 2013</t>
  </si>
  <si>
    <t>TAHUN 2014</t>
  </si>
  <si>
    <t>TAHUN 2015</t>
  </si>
  <si>
    <t>Catatan Analisis</t>
  </si>
  <si>
    <t>( thn - 1 )</t>
  </si>
  <si>
    <t>( thn - n )</t>
  </si>
  <si>
    <t>( thn +- 1 )</t>
  </si>
  <si>
    <t>Meningkatkan Kualitas Sarana Jalan dan Jembatan Dalam Rangka Mengurangi Biaya Transportasi dan Meningkatkan Efisiensi Kegiatan Ekonomi Masyarakat</t>
  </si>
  <si>
    <t>Terlaksananya Peningkatan Jalan Provinsi dan Strategis Provinsi</t>
  </si>
  <si>
    <t>31,50 Km</t>
  </si>
  <si>
    <t xml:space="preserve">Terlaksananya Pembangunan Jalan Baru </t>
  </si>
  <si>
    <t>30 Km</t>
  </si>
  <si>
    <t>Terlaksananya Pembangunan/Penggantian</t>
  </si>
  <si>
    <t>Jembatan Provinsi dan Strategis Provinsi</t>
  </si>
  <si>
    <t>15 M</t>
  </si>
  <si>
    <t>Mempertahankan Sistem Jaringan Jalan Yang Ada Agar Tetap di Kondisi Yg layak Sesuai Dengan Standar Pelayanan</t>
  </si>
  <si>
    <t>Terpeliharanya Jalan Provinsi</t>
  </si>
  <si>
    <t>1027,62 Km</t>
  </si>
  <si>
    <t>Tersedianya data Monitoring</t>
  </si>
  <si>
    <t>4 Keg</t>
  </si>
  <si>
    <t xml:space="preserve">Tersedianya peralatan Jalan dan Jembatan </t>
  </si>
  <si>
    <t>10 Unit</t>
  </si>
  <si>
    <t xml:space="preserve">Terpeliharanya Peralatan Pemeliharaan Jalan dan Jembatan </t>
  </si>
  <si>
    <t>Mempertahankan Peralatan Jalan dan Jembatan yang ada agar tetap dalam kondisi yang layak</t>
  </si>
  <si>
    <t>Tersedianya Peralatan Laboratorium dan Kendaraan Operasionalnya</t>
  </si>
  <si>
    <t>5 Peralatan</t>
  </si>
  <si>
    <t>Mewujudkan bangunan gedung dan lingkungan yang fungsional, berjati diri, seimbang, serasi dan selaras dengan lingkungannya untuk menjamin kemanfaatan, keselamatan, kesehatan, kenyamanan dan kemudahan bagi masyarakat</t>
  </si>
  <si>
    <t>Terlaksananya Rekonstruksi Kantor Pemda akibat bencana gempa</t>
  </si>
  <si>
    <t>1 unit</t>
  </si>
  <si>
    <t>Terlaksananya Pembangunan Shelter Evakuasi Tsunami</t>
  </si>
  <si>
    <t>10 Kawasan</t>
  </si>
  <si>
    <t>Terlaksananya Revitalisasi Kawasan Kenagarian di Provinsi Sumbar</t>
  </si>
  <si>
    <t>Melaksanakan Pembinaan dan Pelatihan di bidang Jasa Usaha Kontruksi dan kompetensi</t>
  </si>
  <si>
    <t>Termonitornya, Pembinaan Jasa Konstruksi</t>
  </si>
  <si>
    <t>Terlaksananya Pelatihan Pengawasan Konstruksi Jalan dan Jembatan</t>
  </si>
  <si>
    <t>Terlaksananya Pelatihan Pengawasan Konstruksi Bangunan Gedung</t>
  </si>
  <si>
    <t>Terlaksananya Sosialisasi dan Pendalaman tentang Perpres 54/2010</t>
  </si>
  <si>
    <t>Meningkatkan penyelenggaraan penyediaan perumahan rakyat dan memperkuat kelebangaan bidang perumahan</t>
  </si>
  <si>
    <t>Terlaksananya Penyusunan Database Perumahan</t>
  </si>
  <si>
    <t xml:space="preserve">Terlaksananya Koordinasi Percepatan Penyediaan Perumahan Melalui Fasilitas Likuiditas Perumahan dan Permukiman </t>
  </si>
  <si>
    <t>1 Kegiatan</t>
  </si>
  <si>
    <t xml:space="preserve"> 1 Kegiatan</t>
  </si>
  <si>
    <t>Meningkatkan kualitas infrastruktur perumahan dalam rangka meningkatkan pertumbuhan ekonomi Kota dan Desa</t>
  </si>
  <si>
    <t>Terbantunya bahan Stimulan (Perbaikan rumah penunjang swadaya masyarakat  di 15 Kab/ Kota)</t>
  </si>
  <si>
    <t>2000 unit</t>
  </si>
  <si>
    <t>2200 unit</t>
  </si>
  <si>
    <t>Terbangunnya Infrastruktur di lingkungan permukiman yang rawan bencana</t>
  </si>
  <si>
    <t>Terbangunnya Infrastruktur Permukiman Perdesaan potensial di Provinsi Sumatera Barat</t>
  </si>
  <si>
    <t>5 Kawasan</t>
  </si>
  <si>
    <t>Terbangunnya Infrastruktur Perumahan Perdesaan Kawasan Tertinggal / Perbatasan</t>
  </si>
  <si>
    <t>Meningkatkan Derajat Kesehatan dan Kesejahteraan Masyarakat Dengan Peningkatan Cakupan Pelayanan Air Minum dan Air Limbah yang Berkualitas</t>
  </si>
  <si>
    <t>Tersusunnya DED Air Minum / Air Bersih Provinsi Sumbar</t>
  </si>
  <si>
    <t>Terlaksananya Peningkatan Sistem Pelayanan Air  Minum Se Sumbar</t>
  </si>
  <si>
    <t>166 kawasan</t>
  </si>
  <si>
    <t xml:space="preserve">Meningkatnya Sistem Sanitasi Kawasan Permukiman </t>
  </si>
  <si>
    <t>Mewujutkan Lingkungan Permukiman Yang Sehat</t>
  </si>
  <si>
    <t>Tersusunnya Masterplan DED Drainase Kawasan Strategis Prop. Sumbar</t>
  </si>
  <si>
    <t xml:space="preserve">Terlaksananya Pembangunan Drainase Perkotaan dan Kws. Permukiman </t>
  </si>
  <si>
    <t>Terlaksananya peningkatan pembangunan infrastruktur TPA Sampah Regional</t>
  </si>
  <si>
    <t>4 Lokasi</t>
  </si>
  <si>
    <t>Menyiapkan Dokumen RTR yang Lebih Terinci Pada kawasan Strategis / Andalan Nasional  Provinsi dan Kabupaten Kota</t>
  </si>
  <si>
    <t>Tersusunnya RTR Kawasan Strategis di Provinsi Sumatera Barat</t>
  </si>
  <si>
    <t>7 Kawasan</t>
  </si>
  <si>
    <t>9 Kawasan</t>
  </si>
  <si>
    <t>Meningkatkan pengendalian Pemanfaatan Ruang agar tertib, teratur dan berwawasan lingkungan</t>
  </si>
  <si>
    <t>Termonitornya Pelaksanaan PERDA RTRW Prop. Sumbar 2009 - 2028</t>
  </si>
  <si>
    <t>Meningkatkan Pengembangan Pengelolaan Keuangan Daerah</t>
  </si>
  <si>
    <t xml:space="preserve">Meningkatnya Penerimaan Retribusi Daerah dalam pelayanan Laboratorium Uji Mutu Jalan dan Jembatan Provinsi Sumatera Barat </t>
  </si>
  <si>
    <t>( Rp. 400 Juta )</t>
  </si>
  <si>
    <t>PROVINSI SUMATERA BARAT</t>
  </si>
  <si>
    <t>SKPD</t>
  </si>
  <si>
    <t>: DINAS PRASARANA JALAN, TATA RUANG DAN PERMUKIMAN</t>
  </si>
  <si>
    <t>URUSAN/BIDANG URUSAN PEMERINTAHAN DAERAH DAN PROGRAM/KEGIATAN</t>
  </si>
  <si>
    <t>LOKASI</t>
  </si>
  <si>
    <t>TARGET CAPAIAN</t>
  </si>
  <si>
    <t>CATATAN</t>
  </si>
  <si>
    <t>Program Pelayanan Administrasi Perkantoran</t>
  </si>
  <si>
    <t>Terlaksananya Kegiatan Administrasi Perkantoran</t>
  </si>
  <si>
    <t>Penyediaan jasa surat menyurat</t>
  </si>
  <si>
    <t>Tersedia bahan dan perlengkapan untuk mendukung kelancaran administrasi surat menyurat pada 1 Dinas selama 1 tahun</t>
  </si>
  <si>
    <t>PADANG</t>
  </si>
  <si>
    <t>Penyediaan jasa komunikasi, sumber daya air dan listrik</t>
  </si>
  <si>
    <t>Tersedianya dana untuk layanan jasa komunikasi (Telpon), Air &amp; Listrik pada 1 Dinas selama 1 tahun</t>
  </si>
  <si>
    <t>Penyediaan jasa kebersihan kantor</t>
  </si>
  <si>
    <t>Tersedia bahan dan perlengkapan untuk kebersihan kantor pada 1 dinas selama 1 tahun</t>
  </si>
  <si>
    <t>Penyediaan alat tulis kantor</t>
  </si>
  <si>
    <t>Tersedia ATK pada 1 Dinas selama 1 tahun</t>
  </si>
  <si>
    <t>Penyediaan barang cetakan &amp; penggandaan</t>
  </si>
  <si>
    <t>Tersedianya barang cetakan pada 1 dinas  selama 1 tahun</t>
  </si>
  <si>
    <t>Penyediaan komponen instalasi listrik / penerangan Bangunan kantor</t>
  </si>
  <si>
    <t>Tersedianya komponen instalasi linstrik/penerangan  selama 1 tahun</t>
  </si>
  <si>
    <t>Penyediaan peralatan dan perlengkapan kantor</t>
  </si>
  <si>
    <t>Penyediaan bahan bacaan &amp; peraturan per- UU</t>
  </si>
  <si>
    <t>Tersedia beberapa jenis media cetak lokal serta peraturan perUU yang terbaru selama 1 tahun untuk 1 Dinas</t>
  </si>
  <si>
    <t>Rapat-rapat koordinasi dan konsultasi keluar Daerah dan dalam daerah</t>
  </si>
  <si>
    <t>Terlaksannya rapat-rapat koordinasi dan konsultasi keluar dan dalam daerah</t>
  </si>
  <si>
    <t>SUMBAR DAN LUAR SUMBAR</t>
  </si>
  <si>
    <t>Penyediaan Jasa Tenaga Pendukung Administrasi/ Teknis Perkantoran</t>
  </si>
  <si>
    <t>Tersedianya tenaga pegawai harian pada 1 dinas selama 1 tahun</t>
  </si>
  <si>
    <t>Penyediaan Jasa Pengamanan Kantor</t>
  </si>
  <si>
    <t>Tersedianya Jasa Pengamanan Kantor</t>
  </si>
  <si>
    <t>Penyediaan Jasa Informasi, Dokumentasi, dan Publikasi</t>
  </si>
  <si>
    <t>Terlaksananya Kegiatan Informasi, Dokumentasi dan Publikasi</t>
  </si>
  <si>
    <t xml:space="preserve">SUMBAR </t>
  </si>
  <si>
    <t>Koordinasi, Fasilitasi dan Sinkronisasi Program Reformasi Birokrasi</t>
  </si>
  <si>
    <t>Terlaksananya Koordinasi, Fasilitasi dan Sinkronisasi Program Reformasi Birokrasi</t>
  </si>
  <si>
    <t>Program Peningkatan Sarana dan Prasarana Aparatur</t>
  </si>
  <si>
    <t>Meningkatnya Kelancaran Tugas Aparatur</t>
  </si>
  <si>
    <t>Pengadaan Kendaraan Dinas</t>
  </si>
  <si>
    <t>Tersedianya Pengadaan Kendaraan Dinas</t>
  </si>
  <si>
    <t>Pengadaan Meubelier</t>
  </si>
  <si>
    <t>Terlaksananya Pengadaan Meubelier</t>
  </si>
  <si>
    <t>Pengadaan Komputer dan Jaringan</t>
  </si>
  <si>
    <t>Tersedianya Komputer, Notebok dan Printer</t>
  </si>
  <si>
    <t>Penyediaan Alat Studio, Alat Komunikasi dan Alat Informasi</t>
  </si>
  <si>
    <t>Terpenuhinya Penyediaan Alat Studio</t>
  </si>
  <si>
    <t>Pemeliharaan rutin/berkala kendaraan dinas Operasional</t>
  </si>
  <si>
    <t>Terpeliharanya rutin/berkala kendaraan dinas Operasional</t>
  </si>
  <si>
    <t>Pemeliharaan Rutin/Berkala Komputer dan Jaringan Komputerisasi</t>
  </si>
  <si>
    <t>Terlaksananya Pemeliharaan rutin/berkala Komputer dan Jaringan</t>
  </si>
  <si>
    <t xml:space="preserve">Pemeliharaan rutin/berkala Perlengkapan Kantor </t>
  </si>
  <si>
    <t xml:space="preserve">Terlaksananya Pemeliharaan rutin/berkala Perlengkapan Kantor </t>
  </si>
  <si>
    <t>Pengelolaan, Pengawasan dan Pengendalian Barang SKPD</t>
  </si>
  <si>
    <t>Terlaksananya Pengelolaan, Pengawasan dan Pengendalian Barang SKPD</t>
  </si>
  <si>
    <t>Program Peningkatan Disiplin Aparatur</t>
  </si>
  <si>
    <t>Tercapainya Peningkatan Disiplin Aparatur</t>
  </si>
  <si>
    <t>Pengadaan pakaian dinas beserta perlengkapannya</t>
  </si>
  <si>
    <t>Tersedia pakaian dinas</t>
  </si>
  <si>
    <t>Program Peningkatan  Sumber Daya Aparatur</t>
  </si>
  <si>
    <t>Terciptanya Peningkatan SDM Aparatur</t>
  </si>
  <si>
    <t>Bimbingan Teknis Implementasi Peraturan Perundang-undangan</t>
  </si>
  <si>
    <t xml:space="preserve">Terlaksananya sosialisasi peratura per UU dengan bertambahnya kapasitas SDM </t>
  </si>
  <si>
    <t xml:space="preserve">Program Peningkatan Pengembangan Sistem Pelayanan Capaian Kinerja dan Keuangan </t>
  </si>
  <si>
    <t>Meningkatnya Tertib Administrasi Keuangan</t>
  </si>
  <si>
    <t>Penyusunan Laporan Capaian Kinerja dan Ikhtisar Realisasi Kinerja SKPD</t>
  </si>
  <si>
    <t>Tersusunnya Laporan Capaian Kinerja SKPD (LAKIP, LKPJ dan LPPD) dengan baik</t>
  </si>
  <si>
    <t xml:space="preserve">Penatausahaan keuangan SKPD </t>
  </si>
  <si>
    <t xml:space="preserve">Terlaksananya administrasi keuangan secara baik dan benar </t>
  </si>
  <si>
    <t>Penyusunan Perencanaan dan Penganggaran SKPD</t>
  </si>
  <si>
    <t>Tersusunnya RKA dan DPA SKPD Dinas Prasarana Jalan dan Tarkim</t>
  </si>
  <si>
    <t>Monitoring dan Evaluasi Program dan Kegiatan SKPD</t>
  </si>
  <si>
    <t>Terlaksananya Monev Kinerja dan Pelaporan Program Tahunan</t>
  </si>
  <si>
    <t>Program Pembangunan Jalan dan Jembatan Propinsi &amp; Strategis Provinsi</t>
  </si>
  <si>
    <t>Peningkatan kualitas sarana jalan dan jembatan dalam rangka mengurangi biaya transportasi dan meningkatkan efisiensi kegiatan ekonomi masyarakat</t>
  </si>
  <si>
    <t xml:space="preserve">Perencanaan Pembangunan Jalan &amp; Jembatan Propinsi </t>
  </si>
  <si>
    <t xml:space="preserve">Tersedianya Dokumen Perencanaan Jalan dan Jembatan Propinsi </t>
  </si>
  <si>
    <t>Sumatera Barat</t>
  </si>
  <si>
    <t xml:space="preserve">Perencanaan Pembangunan Jalan &amp; Jembatan Strategis Propinsi </t>
  </si>
  <si>
    <t>Tersedianya Dokumen Perencanaan Jalan dan Jembatan Strategis Provinsi</t>
  </si>
  <si>
    <t xml:space="preserve">Pengawasan Pembangunan Jalan &amp; Jembatan Provinsi </t>
  </si>
  <si>
    <t xml:space="preserve">Terkendalinya pembangunan jalan dan jembatan </t>
  </si>
  <si>
    <t>APBD</t>
  </si>
  <si>
    <t>Penyusunan Dokumen Lingkungan Hidup dan LARAP Kegiatan Jalan dan Jembatan Propinsi Sumatera Barat</t>
  </si>
  <si>
    <t>Tersedianya Dokumen Pengelolaan Lingkungan Hidup, Studi Kelayakan dan LARAP Pembangunan Jalan dan Jembatan Propinsi dan Strategis</t>
  </si>
  <si>
    <t>Terlaksananya Pembangunan Jalan Provinsi DAK</t>
  </si>
  <si>
    <t>7 Km</t>
  </si>
  <si>
    <t xml:space="preserve"> - Paket Peningkatan Jalan ………………………………</t>
  </si>
  <si>
    <t>Koordinasi dan Pengendalian Pelaksanaan Pembangunan Jalan/Jembatan Provinsi</t>
  </si>
  <si>
    <t>Terlaksananya Pengendalian Pelaksanaan Program Pembangunan Jalan/Jembatan Provinsi</t>
  </si>
  <si>
    <t>Pengadaan Lahan Untuk Pembangunan Jalan/Jembatan Provinsi</t>
  </si>
  <si>
    <t>Tersedianya Lahan Untuk pembangunan Jalan dan Jembatan Provinsi</t>
  </si>
  <si>
    <t>Pembangunan Jalan Provinsi dan Strategis di Wilayah Kota Padang dan Kab. Pesisir Selatan</t>
  </si>
  <si>
    <t>Terlaksananya Pembangunan Jalan dan Jembatan di Wilayah Kota Padang dan Kab. Pesisir Selatan</t>
  </si>
  <si>
    <t>Kota Padang dan Kab. Pesisir Selatan</t>
  </si>
  <si>
    <t>3 Km</t>
  </si>
  <si>
    <t xml:space="preserve"> - Paket Pembangunan Jalan Tapan - Batas Jambi (P.020)</t>
  </si>
  <si>
    <t>1.2 Km</t>
  </si>
  <si>
    <t>Pembangunan Jalan Provinsi dan Strategis di Wilayah Kab. Padang Pariaman dan Kota Pariaman</t>
  </si>
  <si>
    <t>Terlaksananya Pembangunan Jalan di Wilayah Kab. Padang Pariaman dan Kota Pariaman</t>
  </si>
  <si>
    <t>Kab. Padang Pariaman dan Kota Pariaman</t>
  </si>
  <si>
    <t xml:space="preserve"> - Pembangunan Jalan Lubuk Basung - Sungai Limau (P.072)</t>
  </si>
  <si>
    <t xml:space="preserve"> - Pembangunan Jalan Simpang Duku (Ketaping) - Batas Kota Pariaman</t>
  </si>
  <si>
    <t>Pembangunan Jalan Provinsi dan Strategis di Wilayah Kab. Solok dan Kota Solok</t>
  </si>
  <si>
    <t>Terlaksananya Pembangunan Jalan dan Jembatan di Wilayah Kab.Solok dan Kota Solok</t>
  </si>
  <si>
    <t>Kab. Solok dan Kota Solok</t>
  </si>
  <si>
    <t>1.5 Km</t>
  </si>
  <si>
    <t xml:space="preserve"> - Peningkatan Jalan Lubuk Selasih - Surian (P.014.1)</t>
  </si>
  <si>
    <t xml:space="preserve"> - Peningkatan Jalan Batas Kota Solok - Alahan Panjang (P.071)</t>
  </si>
  <si>
    <t xml:space="preserve"> - Pembangunan Jalan Alahan Panjang-Pasar Baru (P.073)</t>
  </si>
  <si>
    <t>Pembangunan Jalan Provinsi dan Strategis di Wilayah Kab. Agam dan Kota Bukittinggi</t>
  </si>
  <si>
    <t>Terlaksananya Pembangunan Jalan di Wilayah Kab. Agam, dan Kota Bukittinggi</t>
  </si>
  <si>
    <t>Kab. Agam dan Kota Bukittinggi</t>
  </si>
  <si>
    <t xml:space="preserve"> - Pembangunan Jalan Manggopoh - Padang Luar (P.025)</t>
  </si>
  <si>
    <t xml:space="preserve"> - Pembangunan Jalan Matur - Palembayan (P.080)</t>
  </si>
  <si>
    <t xml:space="preserve"> - Pembangunan Jalan Palembayan - Palupuh (Simp. Patai) (P.081)</t>
  </si>
  <si>
    <t>Pembangunan Jalan Provinsi dan Strategis di Wilayah Kab.50 Kota dan Kota Payakumbuh</t>
  </si>
  <si>
    <t>Terlaksananya Pembangunan Jalan di Wilayah Kab. 50 Kota dan Kota Payakumbuh</t>
  </si>
  <si>
    <t>Kab.50 Kota dan Kota Payakumbuh</t>
  </si>
  <si>
    <t xml:space="preserve"> - Peningkatan Jalan Pangkalan-Sialang-Gelugur (P.076)</t>
  </si>
  <si>
    <t xml:space="preserve"> - Peningkatan Jalan Bts.Payakumbuh - Sitangkai (P.044)</t>
  </si>
  <si>
    <t>Pembangunan Jalan Provinsi dan Strategis di Wilayah Kab. Pasaman dan Kab. Pasaman Barat</t>
  </si>
  <si>
    <t>Terlaksananya Pembangunan Jalan Wilayah Kab. Pasaman dan Kab. Pasaman Barat</t>
  </si>
  <si>
    <t>Kab. Pasaman dan Kab. Pasaman Barat</t>
  </si>
  <si>
    <t xml:space="preserve"> - Peningkatan Jalan Padang Panti -Simpang Empat (P.031)</t>
  </si>
  <si>
    <t xml:space="preserve"> - Peningkatan Jalan Padang Sawah - Kumpulan (P.068)</t>
  </si>
  <si>
    <t xml:space="preserve"> - Pembangunan Jalan Baru Pasaman Barat Bts. Kab. Mandina Sumut</t>
  </si>
  <si>
    <t xml:space="preserve"> - Pembangunan Jalan Ujung Gading - Koto Balingka Kab. Pasaman Barat</t>
  </si>
  <si>
    <t xml:space="preserve"> - Pembangunan Jalan Bunga Tanjung-Teluk Tapang</t>
  </si>
  <si>
    <t>Pembangunan Jalan Provinsi dan Strategis di Wilayah Kab. Solok Selatan</t>
  </si>
  <si>
    <t>Terlaksananya Pembangunan Jalan Wilayah Kab. Solok Selatan</t>
  </si>
  <si>
    <t>Kab. Solok Selatan</t>
  </si>
  <si>
    <t xml:space="preserve"> - Peningkatan Jalan Surian - Padang Aro (P.014.1)</t>
  </si>
  <si>
    <t xml:space="preserve"> - Peningkatan Jalan Padang Aro - Bts.Jambi (P.014.2)</t>
  </si>
  <si>
    <t xml:space="preserve"> - Peningkatan Jalan Padang Aro- Lubuk Gadang / Malako (P.056)</t>
  </si>
  <si>
    <t xml:space="preserve"> - Pembangunan Jalan Lubuk Malako - Dusun Tangah - Kiliran Jao (Strategis Propinsi)</t>
  </si>
  <si>
    <t>Pembangunan Jalan Provinsi dan Strategis di Wilayah Kab. Sijunjung dan  Kab.Dharmasraya</t>
  </si>
  <si>
    <t>Terlaksananya Pembangunan Jalan Wilayah Kab. Sijunjung dan Kab.Dharmasraya</t>
  </si>
  <si>
    <t>Kab. Sijunjung dan  Kab. Dharmasraya</t>
  </si>
  <si>
    <t xml:space="preserve"> - Pembangunan Jalan  Alahan Panjang - Kiliran Jao Paket (P.082)</t>
  </si>
  <si>
    <t xml:space="preserve"> - Peningkatan Jalan Tanjung Ampalu - Bts.Kota Sijunjung(P.008)</t>
  </si>
  <si>
    <t xml:space="preserve"> - Peningkatan Jalan Sijunjung - Tanah Bandantung (P.055)</t>
  </si>
  <si>
    <t xml:space="preserve"> - Peningkatan Jalan Sitangkai - Tanjung Ampalu (P.040)</t>
  </si>
  <si>
    <t xml:space="preserve"> - Peningkatan Jalan Simancung - Tanjung Ampalu (P.007)</t>
  </si>
  <si>
    <t xml:space="preserve"> - Peningkatan Jalan Sikabau - Simp.Koto Baru (P.010)</t>
  </si>
  <si>
    <t xml:space="preserve"> - Peningkatan Jalan Koto Baru - Tanjung Simalidu (P.011)</t>
  </si>
  <si>
    <t xml:space="preserve"> - Peningkatan Jalan Koto Baru - Junction (P.012)</t>
  </si>
  <si>
    <t xml:space="preserve">Pembangunan Jalan Provinsi dan Strategis di Wilayah Kota Sawahlunto dan Kab.Tanah Datar </t>
  </si>
  <si>
    <t xml:space="preserve">Terlaksananya Pembangunan Jalan Wilayah Kota Sawahlunto dan Kab.Tanah Datar </t>
  </si>
  <si>
    <t xml:space="preserve">Kota Sawahlunto dan Kab.Tanah Datar </t>
  </si>
  <si>
    <t xml:space="preserve"> - Peningkatan Jalan Batusangkar - Guguk Cino (P.037)</t>
  </si>
  <si>
    <t xml:space="preserve"> - Peningkatan Jalan Guguk Cino - Batas Kota Sawahlunto (Lapangan Segitiga) (P.038)</t>
  </si>
  <si>
    <t>Pembangunan Jembatan Propinsi Wilayah-I</t>
  </si>
  <si>
    <t>Terlaksananya Pembangunan Jembatan Propinsi Wilayah-I</t>
  </si>
  <si>
    <t xml:space="preserve"> - Penggantian Jembatan Kayu Aro (P.071)</t>
  </si>
  <si>
    <t>Kab. Solok</t>
  </si>
  <si>
    <t xml:space="preserve"> - Penggantian Jembatan Taratak Pauh (P.071)</t>
  </si>
  <si>
    <t xml:space="preserve"> - Paket Pembangunan Jembatan Batang Siri I (P.020, KM 224)</t>
  </si>
  <si>
    <t>Kab. Pesisir Selatan</t>
  </si>
  <si>
    <t xml:space="preserve"> - Paket Pembangunan Jembatan Asahan Gadang (P.020, KM 228)</t>
  </si>
  <si>
    <t>- Pembangunan Jembatan Basi (P.071, KM 99)</t>
  </si>
  <si>
    <t>Pembangunan Jembatan Propinsi Wilayah-II</t>
  </si>
  <si>
    <t>Terlaksananya Pembangunan Jembatan Wilayah-II</t>
  </si>
  <si>
    <t xml:space="preserve"> - Penggantian Jembatan Sipingai (P.076)</t>
  </si>
  <si>
    <t>Kab. 50 Kota</t>
  </si>
  <si>
    <t xml:space="preserve"> - Penggantian Jembatan Bt.Kajang - I (P.076)</t>
  </si>
  <si>
    <t xml:space="preserve"> - Penggantian Jembatan Sopan (P.076)</t>
  </si>
  <si>
    <t>Pembangunan Jembatan Propinsi Wilayah-III</t>
  </si>
  <si>
    <t>Terlaksananya Pembangunan Jembatan Wilayah-III</t>
  </si>
  <si>
    <t>Pembangunan Jembatan Strategis Wilayah-I</t>
  </si>
  <si>
    <t>Terlaksananya Pembangunan Jembatan Strategis Wilayah-I</t>
  </si>
  <si>
    <t>Wilayah - I Sumatera Barat</t>
  </si>
  <si>
    <t>Kota Padang</t>
  </si>
  <si>
    <t>- Pembangunan Jembatan Kuranji - Durian Tarung</t>
  </si>
  <si>
    <t>Pembangunan Jembatan Strategis Wilayah-II</t>
  </si>
  <si>
    <t>Terlaksananya Pembangunan Jembatan Strategis Wilayah-II</t>
  </si>
  <si>
    <t>Wilayah - II Sumatera Barat</t>
  </si>
  <si>
    <t>Kab. Agam dan Kab. Padang Pariaman</t>
  </si>
  <si>
    <t>Pembangunan Jembatan Strategis Wilayah-III</t>
  </si>
  <si>
    <t>Terlaksananya Pembangunan Jembatan Strategis Wilayah-III</t>
  </si>
  <si>
    <t>Wilayah - III Sumatera Barat</t>
  </si>
  <si>
    <t>Pengadaan Lahan Untuk Pembangunan Jalan/Jembatan Strategis</t>
  </si>
  <si>
    <t>Tersedianya Lahan Untuk pembangunan Jalan dan Jembatan Strategis</t>
  </si>
  <si>
    <t>Program Rehabilitsi dan Pemeliharaan Rutin Jalan dan Jembatan</t>
  </si>
  <si>
    <t>Rehab/Pemel Rutin Jalan Propinsi  di Kab. Pasaman dan Pasaman Barat</t>
  </si>
  <si>
    <t>Terlaksananya Rehab/Pemel Rutin Jln Prop di Kab. Pasaman dan Kab. Pasaman Barat</t>
  </si>
  <si>
    <t>Rehab/Pemel Rutin Jalan Propinsi  di Kab. Agam dan Kota Bukittinggi</t>
  </si>
  <si>
    <t>Terlaksananya Rehab/Pemel Rutin Jln Prop di Kab. Agam dan Kota Bukittinggi</t>
  </si>
  <si>
    <t>Kab. Agam dan Kota bukittinggi</t>
  </si>
  <si>
    <t>Rehab/Pemel Rutin Jalan Propinsi di Kab. 50 Kota dan Kota Payakumbuh</t>
  </si>
  <si>
    <t>Terlaksananya Rehab/Pemel Rutin Jln Prop di Kab. 50 Kota dan Kota Payakumbuh</t>
  </si>
  <si>
    <t>Kab. 50 Kota dan Kota Payakumbuh</t>
  </si>
  <si>
    <t>Rehab/Pemel Rutin Jalan Propinsi di Kab. Tanah Datar dan Kota Padang Panjang</t>
  </si>
  <si>
    <t>Terlaksananya Rehab/Pemel Rutin Jln Prop di Kab. Tnh Datar dan Kota Pdg Panjang</t>
  </si>
  <si>
    <t>Kab. Tanah Datar dan Kota Padang Panjang</t>
  </si>
  <si>
    <t>Rehab/Pemel Rutin Jalan Propinsi di Kab. Padang Pariaman, Kota Pariaman dan Kota Padang</t>
  </si>
  <si>
    <t>Terlaksananya Rehab/Pemel Rutin Jln Prop di Kab. Pdg Pariaman, Kota Pariaman dan Kota Pdg</t>
  </si>
  <si>
    <t>Kab. Padang Pariaman, Kota Pariaman dan Kota Padang</t>
  </si>
  <si>
    <t>Rehab/Pemel Rutin Jalan Provinsi di Kab. Solok dan Kota Solok</t>
  </si>
  <si>
    <t>Terlaksananya Rehab/Pemel Rutin Jln Prop di Kab. Solok dan Kota Solok</t>
  </si>
  <si>
    <t>Rehab/Pemel Rutin Jalan Propinsi di Kab. Solok Selatan</t>
  </si>
  <si>
    <t>Terlaksananya Rehab/Pemel Rutin Jln Prop di Kab. Solok Selatan</t>
  </si>
  <si>
    <t>Rehab/Pemel Rutin Jalan Propinsi di Kota Sawahlunto, Kab. Sijunjung dan Kab. Dharmasraya</t>
  </si>
  <si>
    <t>Terlaksananya Rehab/Pemel Rutin Jln Prop di Kota Swhlunto, Kab. Sjjg dan Kab. Dharmasraya</t>
  </si>
  <si>
    <t>Kota Sawahlunto, Kab. Sijunjung dan Kab. Dharmasraya</t>
  </si>
  <si>
    <t>Rehab/Pemel Rutin Jalan Provinsi di Kab. Pesisir Selatan</t>
  </si>
  <si>
    <t>Terlaksananya Rehab/Pemel Rutin Jln Prop di Kab. Pesisir Selatan</t>
  </si>
  <si>
    <t>Pemeliharaan Peralatan Jalan dan Jembatan</t>
  </si>
  <si>
    <t>Provinsi Sumatera Barat</t>
  </si>
  <si>
    <t>Pemeliharaan Khusus Jalan Propinsi Rute Tour de Singkarak</t>
  </si>
  <si>
    <t>Pemeliharaan Khusus Jln Propinsi Rute Tour de Singkarak</t>
  </si>
  <si>
    <t>Pengadaan Peralatan dan Bahan Jalan dan Jembatan</t>
  </si>
  <si>
    <t>Terlaksananya Pengadaan Peralatan dan Bahan Jalan dan Jembatan</t>
  </si>
  <si>
    <t>Pengendalian Pelaksanaan Rehab/Pemel Jalan dan Jembatan</t>
  </si>
  <si>
    <t>Rehabilitasi/Pemeliharaan Rutin Jembatan Propinsi</t>
  </si>
  <si>
    <t>Rehabilitasi dan Pemeliharaan Jembatan Propinsi</t>
  </si>
  <si>
    <t>Pelaporan Pengendalian Mutu UPTD</t>
  </si>
  <si>
    <t>Program Penataan Bangunan dan Lingkungan</t>
  </si>
  <si>
    <t>Program Bimbingan Teknis Peningkatan Jasa Konstruksi</t>
  </si>
  <si>
    <t>Kegiatan Monitoring dan Pengawasan Perizinan Utilitas Umum</t>
  </si>
  <si>
    <t>Bimbingan Teknis/Workshop Jasa Konstruksi</t>
  </si>
  <si>
    <t>Program Pengembangan Sistem Pengelolaan Air Minum dan Air Limbah</t>
  </si>
  <si>
    <t>Pembinaan Kegiatan PAMSIMAS di Provinsi Sumatera Barat</t>
  </si>
  <si>
    <t>Workshop dan Pelatihan Air Minum Provinsi Sumatera Barat</t>
  </si>
  <si>
    <t>Kota Solok dan Kab. Solok</t>
  </si>
  <si>
    <t>2 Kab/Kota</t>
  </si>
  <si>
    <t>Kabupaten Solok</t>
  </si>
  <si>
    <t>Kota Pariaman</t>
  </si>
  <si>
    <t>Solok Selatan</t>
  </si>
  <si>
    <t xml:space="preserve"> Program Peningkatan Kinerja Pengelolaan Persampahan dan Drainase</t>
  </si>
  <si>
    <t>Pengendalian dan Operasional UPTD TPA Sampah Regional</t>
  </si>
  <si>
    <t>4 TPA Sampah Regional</t>
  </si>
  <si>
    <t>Peningkatan Pembangunan Insrastruktur TPA Sampah Regional</t>
  </si>
  <si>
    <t>Terlaksananya Monitoring, evaluasi dan pendampingan serta tersedianya aparatur yang terampil</t>
  </si>
  <si>
    <t>URUSAN PERUMAHAN</t>
  </si>
  <si>
    <t>Program Pengembangan Perumahan</t>
  </si>
  <si>
    <t>Penyusunan Ranperda Rencana Pengembangan Pembangunan Perumahan dan Permukiman Daerah (RP3KP/RP4D) Provinsi Sumatera Barat</t>
  </si>
  <si>
    <t>Tersusunnya Ranperda RP4D Provinsi Sumatera Barat</t>
  </si>
  <si>
    <t>Penguatan dan Pembinaan POKJA PKP Provinsi Sumatera Barat</t>
  </si>
  <si>
    <t>Meningkatnya Kapasitas Kelembagaan dalam Pelaksanaan Penyelenggaraan Perkim di Kabupaten/Kota</t>
  </si>
  <si>
    <t>1 Dokumen, 2 x Kegiatan, 114 Orang</t>
  </si>
  <si>
    <t>Koordinasi dan Fasilitasi Percepatan Penyediaan Perumahan melalui Fasilitas Likuiditas Perumahan dan Permukiman (FLPP)</t>
  </si>
  <si>
    <t>1 Dokumen, 1 x Kegiatan, 57 Orang</t>
  </si>
  <si>
    <t>Koordinasi dan Fasilitasi Pengembangan Kawasan Skala Besar (Kasiba dan Lisiba) serta Kawasan-Kawasan Khusus</t>
  </si>
  <si>
    <t>Terlaksananya Koordinasi dan Fasilitasi Pengembangan Kawasan Skala Besar (Kasiba dan Lisiba) serta Kawasan-Kawasan Khusus</t>
  </si>
  <si>
    <t>Koordinasi dan Fasilitasi Penghargaan Penanganan Perumahan dan Permukiman di Daerah (Adiupaya Puritama)</t>
  </si>
  <si>
    <t>Penyusunan Updating Database Perumahan Provinsi di Provinsi Sumatera Barat</t>
  </si>
  <si>
    <t>Tersusunnya Database Sektor Perumahan Provinsi Sumatera Barat</t>
  </si>
  <si>
    <t>Koordinasi Penyelenggaraan Perumahan dan Permukiman bagi MBR</t>
  </si>
  <si>
    <t>Terlaksananya Koordinasi Penyelenggaraan Perumahan Permukiman bagi MBR</t>
  </si>
  <si>
    <t>Program Pemberdayaan Komunitas Perumahan</t>
  </si>
  <si>
    <t>Koordinasi dan Stimulasi Peningkatan Kualitas P/S Pengembangan Kawasan Permukiman Provinsi Sumatera Barat</t>
  </si>
  <si>
    <t>Terlaksananya Koordinasi Program Penurunan Kemiskinan</t>
  </si>
  <si>
    <t>Stimulasi Perencanaan Penanganan Lingkungan Perumahan dan Permukiman Kumuh Berbasis Kawasan (PLP2K-BK) Kab. Pesisir Selatan</t>
  </si>
  <si>
    <t>Terwujudnya perencanaan perbaikan lingkungan perumahan dan permukiman kumuh di Kab. Pesisir Selatan</t>
  </si>
  <si>
    <t>Bantuan Teknis, Sosialisasi, Fasilitasi dan Stimulasi Perbaikan Rumah Tidak Layak Huni bagi Masyarakat Miskin</t>
  </si>
  <si>
    <t>Terfasilitasinya Stimulasi Perbaikan Rumah tidak Layak Huni</t>
  </si>
  <si>
    <t>Koordinasi, Fasilitasi dan Stimulasi Program Penurunan Kemiskinan melalui Pembangunan Bidang ke-PU an</t>
  </si>
  <si>
    <t>Terlaksananya Stimulasi Pembangunan Infrastruktur Bidang ke-PU an</t>
  </si>
  <si>
    <t>URUSAN PENATAAN RUANG</t>
  </si>
  <si>
    <t>Program Perencanaan Penataan Ruang</t>
  </si>
  <si>
    <t xml:space="preserve">Penyusunan RDTR dan Zoning Regulation </t>
  </si>
  <si>
    <t>Terlaksananya Penyusunan RDTR dan Zoning Regulation Kawasan Pusat Kota</t>
  </si>
  <si>
    <t>Kabupaten Tanah Datar</t>
  </si>
  <si>
    <t>Penyusunan Rencana Induk Ruang Terbuka Hijau (RTH)</t>
  </si>
  <si>
    <t>Terlaksananya Penyusunan Rencana Induk Ruang Terbuka Hijau (RTH)</t>
  </si>
  <si>
    <t>Terlaksananya Perda Kawasan</t>
  </si>
  <si>
    <t>Program Pembinaan Penataan Ruang</t>
  </si>
  <si>
    <t>Sosialisasi Norma Standar Pedoman Kriteria (NSPK)</t>
  </si>
  <si>
    <t>Pengawasan Teknis Pelaksanaan SPM Penataan Ruang/PPNS</t>
  </si>
  <si>
    <t>Peningkatan Pengawasan Teknis terhadap Pelaksanaan dan Upaya Pemenuhan SPM Bidang Penataan Ruang oleh Pemerintah Daerah Provinsi dan Kabupaten/Kota</t>
  </si>
  <si>
    <t>Kampanye Publik Penataan Ruang Melalui Media Massa</t>
  </si>
  <si>
    <t>Peningkatan Pemahaman dan Pembinaan Penataan Ruang melalui Kampanye Publik</t>
  </si>
  <si>
    <t>Kegiatan Monitoring Pelaksanaan Perda RTRW Provinsi Sumatera Barat/PPNS</t>
  </si>
  <si>
    <t xml:space="preserve">Terlaksananya monitoring pelaksanaan Perda RTRW Provinsi Sumatera Barat </t>
  </si>
  <si>
    <t>Pelatihan Dasar Penataan Ruang</t>
  </si>
  <si>
    <t>Meningkatnya Pemahaman Perencana Tata Ruang terhadap Penyusunan Produk Penataan Ruang
Penyusunan Produk Penataan Ruang</t>
  </si>
  <si>
    <t>URUSAN OTONOMI DAERAH, PEMERINTAH UMUM, ADMINISTRASI KEUANGAN DAERAH, PERANGKAT DAERAH, KEPEGAWAIAN DAN PERSANDIAN</t>
  </si>
  <si>
    <t>Program Peningkatan dan Pengembangan Keuangan Daerah</t>
  </si>
  <si>
    <t xml:space="preserve">Intensifikasi dan Ekstensifikasi Retribusi </t>
  </si>
  <si>
    <t>Meningkatnya Kinerja UPTD Laboratorium Kebinamargaan</t>
  </si>
  <si>
    <t>TABEL T.IV.C.9</t>
  </si>
  <si>
    <t>BESARAN / VOLUME</t>
  </si>
  <si>
    <t>TABEL T.VI.C.7</t>
  </si>
  <si>
    <t>REVIEW TERHADAP RANCANGAN AWAL RKPD TAHUN 2014</t>
  </si>
  <si>
    <t>RANCANGAN AWAL RKPD</t>
  </si>
  <si>
    <t>PROGRAM / KEGIATAN</t>
  </si>
  <si>
    <t>PAGU INDIKATIF</t>
  </si>
  <si>
    <t>HASIL ANALISIS KEBUTUHAN</t>
  </si>
  <si>
    <t>KEBUTUHAN DANA</t>
  </si>
  <si>
    <t>CATATAN PENTING</t>
  </si>
  <si>
    <t>3 lokasi</t>
  </si>
  <si>
    <t>35,35 Km</t>
  </si>
  <si>
    <t>35,11 Km</t>
  </si>
  <si>
    <t>816,25 M</t>
  </si>
  <si>
    <t>240 orang</t>
  </si>
  <si>
    <t>3 Lokasi</t>
  </si>
  <si>
    <t>120 Orang</t>
  </si>
  <si>
    <t>135 Orang</t>
  </si>
  <si>
    <t>Pembangunan Gedung Kantor</t>
  </si>
  <si>
    <t>Terlaksananya Rehabilitasi Gedung Gudang Aset Dinas Prasjal &amp; Tarkim</t>
  </si>
  <si>
    <t>Kabupaten Padang Pariaman</t>
  </si>
  <si>
    <t>Terlaksananya Penyusunan Rencana Induk Ruang Terbuka Hijau (RTH) Kawasan Perkotaan</t>
  </si>
  <si>
    <t>Rencana Induk Ruang Terbuka Hijau (RTH) Kawasan Perkotaan Kabupaten Padang Pariaman</t>
  </si>
  <si>
    <t>Rencana Induk Ruang Terbuka Hijau (RTH) Kawasan Perkotaan Kota Payakumbuh</t>
  </si>
  <si>
    <t>Rencana Induk Ruang Terbuka Hijau (RTH) Kawasan Perkotaan Kabupaten Sijunjung</t>
  </si>
  <si>
    <t>RDTR dan Zoning Regulation Kota Batusangkar   Kabupaten Tanah Datar</t>
  </si>
  <si>
    <t>RDTR dan Zoning Regulation Sumani Kabupaten Solok</t>
  </si>
  <si>
    <t>RDTR dan Zoning Regulation Kawasan Pelabuhan Tiram Kabupaten Padang Pariaman</t>
  </si>
  <si>
    <t>Kota Payakumbuh</t>
  </si>
  <si>
    <t>Kabupaten Solok Selatan</t>
  </si>
  <si>
    <t>Rencana Induk Ruang Terbuka Hijau (RTH) Kawasan Perkotaan Kabupaten Solok Selatan</t>
  </si>
  <si>
    <t>Kabupaten Sijunjung</t>
  </si>
  <si>
    <t>Program Pengembangan Kawasan Perdesaan Berkelanjutan (P2KPB)</t>
  </si>
  <si>
    <t>Terlaksananya Pengembangan Kawasan Perdesaaan Berkelanjutan ( P2KPB )</t>
  </si>
  <si>
    <t>P2KPB Kabupaten Pasaman</t>
  </si>
  <si>
    <t>P2KPB Kabupaten Tanah Datar</t>
  </si>
  <si>
    <t>Kabupaten Pasaman</t>
  </si>
  <si>
    <t>Peningkatan Pemahaman dan Pembinaan Penataan Ruang melalui Sosialisasi</t>
  </si>
  <si>
    <t>Program Legislasi Tata Ruang</t>
  </si>
  <si>
    <t>Kawasan Strategis Danau Diatas, Danau Dibawah dan Danau Talang</t>
  </si>
  <si>
    <t xml:space="preserve">Terlaksanaya Perda Kawasan </t>
  </si>
  <si>
    <t>Terlaksanaya Perda Kawasan Strategis Danau Diatas, Danau Dibawah dan Danau Talang</t>
  </si>
  <si>
    <t>Pendampingan Penyusunan Proses Ranperda RDTR 5 Kabupaten / Kota</t>
  </si>
  <si>
    <t xml:space="preserve">Meningkatnya cakupan dan kualitas Sistem Pelayanan Air Minum dan Air Limbah </t>
  </si>
  <si>
    <t>Pembinaan dan Pengendalian Kegiatan Keciptakaryaan di Provinsi Sumatera Barat</t>
  </si>
  <si>
    <t>Telaksananya Pembinaan dan Pengendalian Kegiatan Keciptakaryaan di Provinsi Sumatera Barat</t>
  </si>
  <si>
    <t>Terdukungnya program nasional Penyediaan Air Minum Berbasis Masyarakat (PAMSIMAS) di Provinsi Sumatera Barat</t>
  </si>
  <si>
    <t>Meningkatkan SDM pengelolaan Sistem Pelayanan Air Minum dan Air Limbah di Provinsi Sumatera Barat untuk Pemerintah Daerah, Pengelola PAMSIMAS, Badan Pengelola SPAM dan PDAM</t>
  </si>
  <si>
    <t>4 Workshop</t>
  </si>
  <si>
    <t>Penyusunan Rencana Sistem Pelayanan Air Minum (SPAM) Regional di Prov. Sumatera Barat</t>
  </si>
  <si>
    <t>Tersusunnya Perencanaan SPAM Regional di Prov. Sumatera Barat</t>
  </si>
  <si>
    <t>5 Dokumen Perencanaan</t>
  </si>
  <si>
    <t>Penyusunan DED Regional Kota Bukitinggi dan Kab. Agam</t>
  </si>
  <si>
    <t>Kota Bukitinggi dan Kab. Agam</t>
  </si>
  <si>
    <t>Penyusunan DED Regional Kota Pariaman dan Kab. Padang Pariaman</t>
  </si>
  <si>
    <t>Kota Pariaman dan Kab. Padang Pariaman</t>
  </si>
  <si>
    <t>Penyusunan FS SPAM Regional Kota Solok dan Kab. Solok</t>
  </si>
  <si>
    <t>Penyusunan FS SPAM Regional Kota Payakumbuh dan Kab. Limapuluh kota</t>
  </si>
  <si>
    <t>Kota Payakumbuh dan Kab. Limapuluh kota</t>
  </si>
  <si>
    <t>Penyusunan FS SPAM Regional Kota Sawahlunto dan Kab. Sijunjung</t>
  </si>
  <si>
    <t>Kota Sawahlunto dan Kab. Sijunjung</t>
  </si>
  <si>
    <t>Peningkatan Kinerja Pelayanan  Sistem Pelayanan Air Minum (SPAM) di Prov. Sumatera Barat Wilayah I</t>
  </si>
  <si>
    <t>Terlaksananya Pembangunan P/S Air Minum kawasan di Kab. Pasaman, Kab. Pasaman Barat, Kab. Limapuluh Kota, Kab. Tanah Datar, Kab. Agam dan Kab. Padang Pariaman</t>
  </si>
  <si>
    <t>11 Kws</t>
  </si>
  <si>
    <t>6 Kws</t>
  </si>
  <si>
    <t xml:space="preserve">Pembangunan Pipa Distrubusi SPAM Kws. Ujung Gading Kab. Pasaman Barat </t>
  </si>
  <si>
    <t>Pasaman Barat</t>
  </si>
  <si>
    <t>Pembangunan Pipa Distrubusi SPAM  Kws.Minangkabau Sunganyang Kab. Tanah Datar</t>
  </si>
  <si>
    <t>Tanah Datar</t>
  </si>
  <si>
    <t>Pembangunan Pipa Distrubusi SPAM  Kws.LubuK Alung Kab. Padang Pariaman</t>
  </si>
  <si>
    <t>Lanjutan Peningkatan SPAM Kws. Sungai Limau Kab. Padang Pariaman</t>
  </si>
  <si>
    <t>Padang Pariaman</t>
  </si>
  <si>
    <t>Lanjutan Peningkatan SPAM Kws.Tanjung Baru  Kab. Tanah datar</t>
  </si>
  <si>
    <t>Tanah datar</t>
  </si>
  <si>
    <t>Lanjutan Peningkatan SPAM Kws. Batu Kambing Kab. Agam</t>
  </si>
  <si>
    <t>Agam</t>
  </si>
  <si>
    <t>Lanjutan Peningkatan SPAM Kws. Lubuk Basung Kab. Agam</t>
  </si>
  <si>
    <t>Lanjutan Peningkatan SPAM Kws.Maninjau Kab. Agam</t>
  </si>
  <si>
    <t>Lanjutan Peningkatan SPAM Kws. Batang Anai Kab. Padang Pariaman</t>
  </si>
  <si>
    <t>Lanjutan Peningkatan SPAM Kws. Kayu Tanam Kab. Padang Pariaman</t>
  </si>
  <si>
    <t>Lanjutan Peningkatan SPAM Kws. Andaleh Sunganyang Kab. Tanah Datar</t>
  </si>
  <si>
    <t>Lanjutan Peningkatan SPAM Kws.Simawang  Kab. Tanah datar</t>
  </si>
  <si>
    <t xml:space="preserve">Peningkatan SPAM Kws. Tabek Gadang Kota Bukittinggi </t>
  </si>
  <si>
    <t>Bukittinggi</t>
  </si>
  <si>
    <t>Peningkatan SPAM Kws. Batang Piaman Kota Pariaman</t>
  </si>
  <si>
    <t>Peningkatan SPAM Kws. Ulakan Tapakis Kab. Padang Pariaman (Usulan Kab/Kota)</t>
  </si>
  <si>
    <t>Peningkatan SPAM Kws. Sungai Limau Kab. Padang Pariaman</t>
  </si>
  <si>
    <t>Peningkatan SPAM Kws. Sasak Kab. Pasaman Barat</t>
  </si>
  <si>
    <t>Peningkatan SPAM Kws. PPI Kota Pariaman</t>
  </si>
  <si>
    <t>Peningkatan Kinerja Pelayanan  Sistem Pelayanan Air Minum (SPAM) di Prov. Sumatera Barat Wilayah II</t>
  </si>
  <si>
    <t>Terlaksananya Pembangunan P/S Air Minum kawasan di Kab. Pesisir Selatan, Kab. Solok, Kab. Solok Selatan, Kab. Sijunjung, Kab. Dharmasraya</t>
  </si>
  <si>
    <t>Lanjutan Peningkatan SPAM Kws. Bayang Utara Kab. Pesisir Selatan</t>
  </si>
  <si>
    <t>Pesisir Selatan</t>
  </si>
  <si>
    <t>Lanjutan Peningkatan SPAM Kws.Lubuk Tarok Kab. Sijunjung</t>
  </si>
  <si>
    <t>Sijunjung</t>
  </si>
  <si>
    <t>Lanjutan Peningkatan SPAM Kws.Tanjung Ampalu Kab. Sijunjung</t>
  </si>
  <si>
    <t>Lanjutan Peningkatan SPAM Kws.Guguk Rantau Kota Solok</t>
  </si>
  <si>
    <t>Kota Solok</t>
  </si>
  <si>
    <t>Lanjutan Peningkatan SPAM Kws.Pekoninapauh Duo Kab Solok Selatan</t>
  </si>
  <si>
    <t>Lanjutan Peningkatan SPAM Kws. Salido Ketek Kab. Pesisir Selatan</t>
  </si>
  <si>
    <t>Peningkatan PSAM Kws. Bukik Gadang Kab. Sijunjung</t>
  </si>
  <si>
    <t>Peningkatan PSAM Kws. Muaro Takung Kab. Sijunjung</t>
  </si>
  <si>
    <t>Peningkatan PSAM Kws. Batang Mimpi Kab. Dharmasraya</t>
  </si>
  <si>
    <t>Dharmasraya</t>
  </si>
  <si>
    <t>Peningkatan PSAM Kws. Sitiung Kab. Dharmasraya</t>
  </si>
  <si>
    <t>Peningkatan PSAM Kws. Baremas Kab. Pasaman Barat</t>
  </si>
  <si>
    <t>Peningkatan PSAM Kws. Kinali Kab. Pasaman Barat</t>
  </si>
  <si>
    <t>Peningkatan PSAM Kws. Kambang Kab. Pesisir Selatan</t>
  </si>
  <si>
    <t>Peningkatan PSAM Kws. Balai Selasa Kab. Pesisir Selatan</t>
  </si>
  <si>
    <t>Peningkatan PSAM Kws. Koto Hilalang Kab. Dharmasraya</t>
  </si>
  <si>
    <t>Peningkatan SPAM Kws. Surantih Sutera Kab. Pesisir Selatan</t>
  </si>
  <si>
    <t>Peningkatan SPAM Kws. Carocok Koto XI TarusanKab. Pesisir Selatan</t>
  </si>
  <si>
    <t>Peningkatan SPAM Kws. Panasahan Painan IV JuraiKab. Pesisir Selatan</t>
  </si>
  <si>
    <t>Peningkatan SPAM Kws. Air Haji Linggo Sari BagantiKab. Pesisir Selatan</t>
  </si>
  <si>
    <t>Peningkatan SPAM Kws. Carocok IV JuraiKab. Pesisir Selatan</t>
  </si>
  <si>
    <t>Peningkatan SPAM Kws. PPI Pasie Nan TigoKota Padang</t>
  </si>
  <si>
    <t>Peningkatan SPAM Kws. PPI Sungai Pisang Kota Padang</t>
  </si>
  <si>
    <t>Peningkatan SPAM Koto Baru Kab. Dharmasraya</t>
  </si>
  <si>
    <t>Peningkatan SPAM kws.  Sungai Rumbai Kab. Dharmasraya</t>
  </si>
  <si>
    <t>Peningkatan SPAM kws. Sitiung Kab. Dharmasraya</t>
  </si>
  <si>
    <t>Peningkatan SPAM kws. Sungai Dareh Kab. Dharmasraya</t>
  </si>
  <si>
    <t>Peningkatan SPAM kws. Koto Besar Kab. Dharmasraya</t>
  </si>
  <si>
    <t>Peningkatan SPAM kws. Koroong Koto Hilalang Kab. Dharmasraya</t>
  </si>
  <si>
    <t>Peningkatan SPAM kws.Pulau Punjung</t>
  </si>
  <si>
    <t>Peningkatan SPAM kws. Pedesaan Bukit Gadang Kab. Dharmasraya</t>
  </si>
  <si>
    <t>Peningkatan SPAM kws. Pedesaan Pasar Kubang Kab. Dharmasraya</t>
  </si>
  <si>
    <t>Peningkatan SPAM kws. Pedesaan Lumindai Kota Sawahlunto</t>
  </si>
  <si>
    <t>Sawahlunto</t>
  </si>
  <si>
    <t>Pembangunan  Sistem Pelayanan Air Minum (SPAM) Regional di Prov. Sumatera Barat</t>
  </si>
  <si>
    <t>Pembangunan SPAM Regional Kota Bukittinggi dan Kab. Agam</t>
  </si>
  <si>
    <t>Pembangunan SPAM Regional Kota Pariaman dan Kab. Padang Pariaman</t>
  </si>
  <si>
    <t>Pembangunan SPAM Regional SPAM Regional Kota Solok dan Kab. Solok</t>
  </si>
  <si>
    <t>Pembangunan SPAM Regional Kota Payakumbuh dan Kab. Limapuluh kota</t>
  </si>
  <si>
    <t>Penanganan Kondisi Kritis Jalan dan Jembatan Provinsi</t>
  </si>
  <si>
    <t>Terlaksananya Penanganan Jalan dan Jembatan dalam Kondisi
Kritis akibat Bencana Alam</t>
  </si>
  <si>
    <t>Terlaksananya Pengendalian Pelaksanaan Rehab/Pemel Jalan dan Jembatan Propinsi</t>
  </si>
  <si>
    <t>Terkontrol dan Terpeliharanya Peralatan Jalan dan Jembatan</t>
  </si>
  <si>
    <t>Field Study Pemeliharaan Jalan dan Jembatan</t>
  </si>
  <si>
    <t>139,86 km</t>
  </si>
  <si>
    <t>147,616 km</t>
  </si>
  <si>
    <t>141,25 km</t>
  </si>
  <si>
    <t>83,94 km</t>
  </si>
  <si>
    <t>132 km</t>
  </si>
  <si>
    <t>157 km</t>
  </si>
  <si>
    <t>130,2 km</t>
  </si>
  <si>
    <t>67,9 km</t>
  </si>
  <si>
    <t>10 km</t>
  </si>
  <si>
    <t>200 M</t>
  </si>
  <si>
    <t>14 Unit</t>
  </si>
  <si>
    <t>15 Unit</t>
  </si>
  <si>
    <t>Terlaksananya pengendalian operasional UPTD TPA Sampah Regional</t>
  </si>
  <si>
    <t>Kota Solok, Kota Payakumbuh, Kab. Padang Pariaman, dan Kota Sawahlunto</t>
  </si>
  <si>
    <t>21 Paket</t>
  </si>
  <si>
    <t>32 Paket</t>
  </si>
  <si>
    <t>Master Plan Persampahan (DDUB)</t>
  </si>
  <si>
    <t>Tersedianya Master Plan Persampahan Kab/Kota Sumatera Barat</t>
  </si>
  <si>
    <t>3 Kab/Kota</t>
  </si>
  <si>
    <t>Penyusunan Dokumen Lingkungan ( Amdal, UKL/UPL ) TPA Sampah ( DDUB )</t>
  </si>
  <si>
    <t>Tersedianya dokumen lingkungan Kab/Kota</t>
  </si>
  <si>
    <t>Stimulan Sarana Persampahan ( DDUB )</t>
  </si>
  <si>
    <t>Tersedianya sarana persampahan Kab/Kota Sumatera Barat</t>
  </si>
  <si>
    <t>4 Kab/Kota</t>
  </si>
  <si>
    <t>1 Dokumen, 1 x Kegiatan, 114 Orang</t>
  </si>
  <si>
    <t>18 Kab/Kota, 2500 unit, 1 x Kegiatan, 100 Orang</t>
  </si>
  <si>
    <t>Peningkatan Kualitas Permukiman Berbasis Kawasan</t>
  </si>
  <si>
    <t>Terselenggaranya peningkatan kulitas infrastruktur permukiman</t>
  </si>
  <si>
    <t>Pembinaan Monev Program Kementerian Perumahan Rakyat di Propinsi Sumatera Barat</t>
  </si>
  <si>
    <t xml:space="preserve">Terfasilitasinya program Kementerian Perumahan </t>
  </si>
  <si>
    <t>Pembangunan Infrastruktur Penunjang Kawasan Agrowisata</t>
  </si>
  <si>
    <t>Tersedianya dukungan untuk infstruktur agrowisataLubuk Minturun</t>
  </si>
  <si>
    <t>Pembangunan Menara Pandang</t>
  </si>
  <si>
    <t>Pembuatan Kolam</t>
  </si>
  <si>
    <t>Pembuatan Jalan Kawasan Agrowisata</t>
  </si>
  <si>
    <t>Pembuatan Lapangan Parkir</t>
  </si>
  <si>
    <t>Pembuatan Kios</t>
  </si>
  <si>
    <t>Pembuatan Kandang Sapi Perah</t>
  </si>
  <si>
    <t>Pembuatan Gudang</t>
  </si>
  <si>
    <t>200 M2</t>
  </si>
  <si>
    <t>11 buah</t>
  </si>
  <si>
    <t>1000 m2</t>
  </si>
  <si>
    <t>180 m2</t>
  </si>
  <si>
    <t>60 m2</t>
  </si>
  <si>
    <t xml:space="preserve">Program Peningkatan Sarana dan Prasarana ke Bina Margaan </t>
  </si>
  <si>
    <t>Terlaksananya Monitoring dan Pengawasan Perizinan Utilitas Umum</t>
  </si>
  <si>
    <t>Kegiatan Lokakarya, Sosialisasi dan Forum Komunikasi Jasa Konstruksi</t>
  </si>
  <si>
    <t>Terlaksananya Pembinaan dan Penerapan Jasa Konstruksi</t>
  </si>
  <si>
    <t>Peningkatan Pengetahuan Pelaku Jasa Konstruksi</t>
  </si>
  <si>
    <t>Penyusunan Perda Jasa Konstruksi</t>
  </si>
  <si>
    <t>Terbentuknya Produk Hukum Daerah yang Aspiratif, Akomodif dan Mengacu Kepada Hukum Nasional</t>
  </si>
  <si>
    <t>Penyusunan Perda Utilitas Pemanfaatan Badan Jalan</t>
  </si>
  <si>
    <t>Terbentuknya Draf Ranperda Hukum Daerah Yang Aspiratif, Akomodif dan Mengacu Kepada Hukum Nasional</t>
  </si>
  <si>
    <t>Pelaksanaan Sistem Manajemen Mutu</t>
  </si>
  <si>
    <t>Terlaksananya Penyusunan Dokumen Manual Mutu</t>
  </si>
  <si>
    <t>Pemeliharaan Alat-alat ukur dan Laboratorium kebinamargaan</t>
  </si>
  <si>
    <t>Terpeliharanya alat-alat ukur dan laboratorium</t>
  </si>
  <si>
    <t xml:space="preserve">Pengadaan Alat-alat Ukur dan laboratorium </t>
  </si>
  <si>
    <t>Tersedianya Peralatan dan alat ukur untuk Laboratorium UPTD</t>
  </si>
  <si>
    <t>Terkendalinya mutu bahan untuk pekerjaan pembangunan jalan dan pemeliharaan jalan</t>
  </si>
  <si>
    <t>8 Dokumen</t>
  </si>
  <si>
    <t>USULAN PROGRAM DAN KEGIATAN DARI PARA PEMANGKU KEPENTINGAN TAHUN 2015</t>
  </si>
  <si>
    <t>KEGIATAN RETROFITTING KANTOR GUBERNUR SUMBAR</t>
  </si>
  <si>
    <t>TERSEDIANYA BANGUNAN GEDUNG</t>
  </si>
  <si>
    <t>KOTA PADANG</t>
  </si>
  <si>
    <t>KEGIATAN PEMBANGUNAN KANTOR GUBERNUR SUMATERA BARAT (MAIN BUILDING)</t>
  </si>
  <si>
    <t>KEGIATAN PEMBANGUNAN STADIUM UTAMA SUMBAR</t>
  </si>
  <si>
    <t>TERSEDIANYA STADIUM OLAH RAGA</t>
  </si>
  <si>
    <t>KAB. PADANG PARIAMAN</t>
  </si>
  <si>
    <t>KEGIATAN PEMBANGUNAN GEDUNG KESENIAN SUMBAR</t>
  </si>
  <si>
    <t>TERSEDIANYA GEDUNG KESENIAN</t>
  </si>
  <si>
    <t>KEGIATAN PEMBANGUNAN ASRAMA MAHASISWA MINANG DI BOGOR</t>
  </si>
  <si>
    <t>TERSEDIANYA GEDUNG ASRAMA MAHASISWA</t>
  </si>
  <si>
    <t>BOGOR, JAWA BARAT</t>
  </si>
  <si>
    <t>KEGIATAN PEMBANGUNAN GEDUNG DPKD</t>
  </si>
  <si>
    <t>KEGIATAN PEMBANGUNAN GUDANG DIPO</t>
  </si>
  <si>
    <t>KEGIATAN PEMBANGUNAN BADAN KETAHANAN PANGAN</t>
  </si>
  <si>
    <t>KEGIATAN PEMBANGUNAN DINAS PERKEBUNAN DAN KOPERINDAG</t>
  </si>
  <si>
    <t>KEGIATAN PEMBANGUNAN KANTOR KESBANG LINMAS</t>
  </si>
  <si>
    <t>KEGIATAN PEMBINAAN DAN FASILITASI TABG</t>
  </si>
  <si>
    <t>TERSEDIANYA FASILITASI TABG</t>
  </si>
  <si>
    <t>SUMATERA BARAT</t>
  </si>
  <si>
    <t>KEGIATAN ASSESMEN BANGUNAN GEDUNG</t>
  </si>
  <si>
    <t>TERSEDIANYA ASSESMEN BANGUNAN GEDUNG</t>
  </si>
  <si>
    <t>KEGIATAN PEMBINAAN DAN MONEV PROGRAM PEMBANGUNAN INFRASTRUKTUR BERBASIS KEMASYARAKATAN SUMATERA BARAT</t>
  </si>
  <si>
    <t>TERSEDIANYA PEMBINAAN DAN MONEV PROGRAM</t>
  </si>
  <si>
    <t>KEGIATAN PEMBINAAN DAN MONEV PNPM MANDIRI PERKOTAAN SUMATERA BARAT</t>
  </si>
  <si>
    <t>TERSEDIANYA PEMBINAAN DAN MONEV PNPM MANDIRI PERKOTAAN</t>
  </si>
  <si>
    <t>Koordinasi dan Pendampingan Percepatan Pembangunan Sanitasi Permukiman (PPSP) dan AMPL</t>
  </si>
  <si>
    <t>Pembangunan Drainase Kawasan Padang Luar</t>
  </si>
  <si>
    <t>Masterplan Drainase Padang Luar</t>
  </si>
  <si>
    <t>Terlaksananya pembangunan drainase</t>
  </si>
  <si>
    <t>Tersedianya dokumen perencanaan drainase padang luar</t>
  </si>
  <si>
    <t xml:space="preserve">Kab. Agam </t>
  </si>
  <si>
    <t>2 km</t>
  </si>
  <si>
    <t>Penyusunan Ramperda Jasa Konstruksi</t>
  </si>
  <si>
    <t>Penyusunan Ramperda Utilitas Pemanfaatan Badan Jalan</t>
  </si>
  <si>
    <t>Perencanaan Penyusunan Dokumen Manual Mutu</t>
  </si>
  <si>
    <t>TARGET KINERJA CAPAIAN PROGRAM ( AKHIR PERIODE RENSTRA SKPD ) TAHUN 2015</t>
  </si>
  <si>
    <t>PENYEDIAAN PERALATAN DAN PERLENGKAPAN KANTOR</t>
  </si>
  <si>
    <t>RAPAT-RAPAT KOORDINASI DAN KONSULTASI KEDALAM DAN LUAR DAERAH</t>
  </si>
  <si>
    <t>KOORDINASI, FASILITASI DAN SIKRONISASI PROGRAM REFORMASI BIROKRASI</t>
  </si>
  <si>
    <t>PROGRAM PELAYANAN ADMINISTRASI PERKANTORAN</t>
  </si>
  <si>
    <t>PROGRAM PENINGKATAN SARANA DAN PRASARANA APARATUR</t>
  </si>
  <si>
    <t>PEMBANGUNAN GEDUNG KANTOR</t>
  </si>
  <si>
    <t>PENGADAAN MEUBELER</t>
  </si>
  <si>
    <t>PENGADAAN ALAT STUDIO, ALAT KOMUNIKASI DAN ALAT INFORMASI</t>
  </si>
  <si>
    <t>PENGELOLAAN PENGAWASAN DAN PENGENDALIAN ASSET SKPD</t>
  </si>
  <si>
    <t>PROGRAM PENINGKATAN DISIPLIN APARATUR</t>
  </si>
  <si>
    <t>PROGRAM PENINGKATAN KAPASITAS SUMBER DAYA APARATUR</t>
  </si>
  <si>
    <t>BIMBINGAN TEKNIS IMPLEMENTASI PERALATAN PERUNDANG-UNDANGAN</t>
  </si>
  <si>
    <t>PEMELIHARAAN RUTIN BERKALA KOMPUTER DAN JARINGAN KOMPUTERISASI</t>
  </si>
  <si>
    <t>PROGRAM PENINGKATAN PENGEMBANGAN SISTEM PELAPORAN CAPAIAN KINERJA</t>
  </si>
  <si>
    <t>MONITORING DAN EVALUASI KEGIATAN SKPD</t>
  </si>
  <si>
    <t>PROGRAM PEMBANGUNAN JALAN DAN JEMBATAN</t>
  </si>
  <si>
    <t>PENYUSUNAN DOKUMEN LINGKUNGAN HIDUP LARAP KEGIATAN JALAN DAN JEMBATAN PROPINSI</t>
  </si>
  <si>
    <t>PEMBANGUNAN JALAN PROPINSI ( DAK )</t>
  </si>
  <si>
    <t>KOORDINASI DAN PENGENDALIAN PELAKSANAAN PEMBANGUNAN JALAN DAN JEMBATAN PROPINSI</t>
  </si>
  <si>
    <t>PENGADAN LAHAN UNTUK PEMBANGUNAN JALAN ATAU JEMBATAN PROPINSI</t>
  </si>
  <si>
    <t>PEMBANGUNAN JALAN PROPINSI DAN STRATEGIS DI WILAYAH KOTA PADANG DAN KAB. PESSEL</t>
  </si>
  <si>
    <t>PEMBANGUNAN JALAN PROPINSI DAN STRATEGIS DI WILAYAH KOTA PARIAMAN DAN KAB. PADANG PARIAMAN</t>
  </si>
  <si>
    <t>PEMBANGUNAN JALAN PROPINSI DAN STRATEGIS DI WILAYAH KOTA SOLOK DAN KAB. SOLOK</t>
  </si>
  <si>
    <t>PEMBANGUNAN JALAN PROPINSI DAN STRATEGIS DI WILAYAH KOTA BUKITTINGGI DAN KAB. AGAM</t>
  </si>
  <si>
    <t>PEMBANGUNAN JALAN PROPINSI DAN STRATEGIS DI WILAYAH KOTA PAYAKUMBUH DAN KAB. 50 KOTA</t>
  </si>
  <si>
    <t>PEMBANGUNAN JALAN PROPINSI DAN STRATEGIS DI WILAYAH KAB. PASAMAN DAN PASAMAN BARAT</t>
  </si>
  <si>
    <t>PEMBANGUNAN JALAN PROPINSI DAN STRATEGIS DI WILAYAH KAB. SOLOK SELATAN</t>
  </si>
  <si>
    <t>PEMBANGUNAN JALAN PROPINSI DAN STRATEGIS DI WILAYAH KAB. SIJUNJUNG DAN KAB. DHAMASRAYA</t>
  </si>
  <si>
    <t>PEMBANGUNAN JALAN PROPINSI DAN STRATEGIS DI WILAYAH KOTA SAWAHLUNTO DAN KAB. TANAH DATAR</t>
  </si>
  <si>
    <t>PEMBANGUNAN JEMBATAN PROPINSI</t>
  </si>
  <si>
    <t>PEMBANGUNAN JEMBATAN STRTEGIS WILAYAH I</t>
  </si>
  <si>
    <t>PEMBANGUNAN JEMBATAN STRTEGIS WILAYAH II</t>
  </si>
  <si>
    <t>PEMBANGUNAN JEMBATAN STRTEGIS WILAYAH III</t>
  </si>
  <si>
    <t>PENGADAAN LAHAN UNTUK PEMBANGUNAN JALAN ATAU JEMBATAN STRATEGIS</t>
  </si>
  <si>
    <t>PROGRAM REHABILITASI DAN PEMELIHARAAN RUTIN JALAN DAN JEMBATAN</t>
  </si>
  <si>
    <t>REHABILITASI / PEMELIHARAAN  RUTIN JALAN PROPINSI DI KAB. PASAMAN DAN KAB.PASAMAN BARAT</t>
  </si>
  <si>
    <t>REHABILITASI / PEMELIHARAAN  RUTIN JALAN PROPINSI DI KAB. AGAM DAN KOTA BUKITTINGGI</t>
  </si>
  <si>
    <t>REHABILITASI / PEMELIHARAAN  RUTIN JALAN PROPINSI DI KAB. 50 KOTA DAN KOTA PAYAKUMBUH</t>
  </si>
  <si>
    <t>REHABILITASI / PEMELIHARAAN  RUTIN JALAN PROPINSI DI KAB.TANAH DATAR DAN KOTA PADANG PANJANG</t>
  </si>
  <si>
    <t>REHABILITASI / PEMELIHARAAN  RUTIN JALAN PROPINSI DI KAB.PD.PARIAMAN, KOTA PARIAMAN DAN PADANG</t>
  </si>
  <si>
    <t>REHABILITASI / PEMELIHARAAN  RUTIN JALAN PROPINSI DI KAB.SOLOK DAN KOTA SOLOK</t>
  </si>
  <si>
    <t>REHABILITASI / PEMELIHARAAN  RUTIN JALAN PROPINSI DI KAB.SOLOK SELATAN</t>
  </si>
  <si>
    <t>REHABILITASI / PEMELIHARAAN  RUTIN JALAN PROPINSI DI KOTA SAWAHLUNTO, KAB.SIJUNJUNG DAN KAB.DHARMASRAYA</t>
  </si>
  <si>
    <t>REHABILITASI / PEMELIHARAAN  RUTIN JALAN PROPINSI DI KAB. PESISIR SELATAN</t>
  </si>
  <si>
    <t>PENGADAAN PERALATAN DAN BAHAN JALAN DAN JEMBATAN</t>
  </si>
  <si>
    <t>PENGENDALIAN PELAKSANAAN REHAB ATAU PEMEL JALAN DAN JEMBATAN</t>
  </si>
  <si>
    <t>REHABILITASI / PEMELIHARAAN RUTIN JEMBATAN PROPINSI</t>
  </si>
  <si>
    <t>PROGRAM PENINGKATAN SARANA DAN PRASARANA KEBINA MARGAAN</t>
  </si>
  <si>
    <t>LAPORAN PENGENDALIAN MUTU UPTD</t>
  </si>
  <si>
    <t>PROGRAM PENATAAN BANGUNAN LINGKUNGAN</t>
  </si>
  <si>
    <t xml:space="preserve">REKONSTRUKSI BANGUNAN PASCA BENCANA </t>
  </si>
  <si>
    <t>REVITALISASI KAWASAN DI PROPINSI SUMATERA BARAT ( MEMORANDUM PROGRAM )</t>
  </si>
  <si>
    <t>RELOKASI PANTI SOSIAL ANDAM DEWI</t>
  </si>
  <si>
    <t>REKONSTRUKSI GEDUNG PEMERINTAHAN PASCA BENCANA</t>
  </si>
  <si>
    <t>ASSESMENT BANGUNAN GEDUNG</t>
  </si>
  <si>
    <t>PEMBANGUNAN ASRAMA MAHASISWA DI BOGOR</t>
  </si>
  <si>
    <t>PROGRAM BIMBINGAN TEKNIS PENINGKATAN JASA KONSTRUKSI</t>
  </si>
  <si>
    <t>Monitoring dan Pengawasan Perizinan Utilitas Umum</t>
  </si>
  <si>
    <t>Lokakarya, Sosialisasi dan Forum Komunikasi Jasa Konstruksi</t>
  </si>
  <si>
    <t>PROGRAM PENGEMBANGAN PERUMAHAN</t>
  </si>
  <si>
    <t xml:space="preserve">KOORDINASI DAN FASILITASI PEMBANGUNAN KAWASAN SKALA BESAR (KASIBA DAN LISIBA) SERTA KAWASAN-KAWASAN KHUSUS  </t>
  </si>
  <si>
    <t>PENYUSUNAN UPDATING DATABASE PERUMAHAN PROPINSI DI PROPINSI SUMATERA BARAT</t>
  </si>
  <si>
    <t>KOORDINASI PENYELENGGARAAN PERUMAHAN DAN PERMUKIMAN BAGI MBR</t>
  </si>
  <si>
    <t>PROGRAM PEMBERDAYAAN KOMUNITAS PERUMAHAN</t>
  </si>
  <si>
    <r>
      <t>STIMULASI PERENCANAAN PENANGANAN LINGKUNGAN PERUMAHAN DAN PERMUKIMAN KUMUH BERBASIS KAWASAN (PLP2K-BK)</t>
    </r>
    <r>
      <rPr>
        <sz val="11"/>
        <color rgb="FFFF0000"/>
        <rFont val="Calibri"/>
        <family val="2"/>
        <scheme val="minor"/>
      </rPr>
      <t xml:space="preserve"> KABUPATEN PASAMAN BARA</t>
    </r>
    <r>
      <rPr>
        <sz val="11"/>
        <color theme="1"/>
        <rFont val="Calibri"/>
        <family val="2"/>
        <scheme val="minor"/>
      </rPr>
      <t>T</t>
    </r>
  </si>
  <si>
    <t>BANTUAN TEKNIS, SOSIALISASI, FASILITASI DAN STIMULASI PERBAIKAN RUMAH TIDAK LAYAK HUNI BAGI MASYARAKAT MISKIN</t>
  </si>
  <si>
    <t xml:space="preserve">KOORDINASI, FASILITASI DAN STIMULASI PROGRAM PNURUNAN KEMISKINAN MELALUI PEMBANGUNAN BIDANG KE-PU AN </t>
  </si>
  <si>
    <t>PROGRAM PEMBANGUNAN INFRASTRUKTUR PEDESAAN</t>
  </si>
  <si>
    <t>PROGRAM PENGEMBANGAN SISTEM PENGELOLAAN AIR MINUM DAN AIR LIMBAH</t>
  </si>
  <si>
    <t>PERENCANAAN DAN PENGENDALIAN KEGIATAN KECIPTAKARYAAN PROPINSI SUMATERA BARAT</t>
  </si>
  <si>
    <t>PENYUSUNAN MASTER PLAN SPAM REGIONAL KAB. SOLOK DAN KOTA SOLOK</t>
  </si>
  <si>
    <t>PENYUSUNAN MASTER PLAN SPAM REGIONAL KAB. PARIAMAN DAN KOTA PARIAMAN</t>
  </si>
  <si>
    <t>PENYUSUNAN MASTER PLAN SPAM REGIONAL KAB. AGAM DAN KOTA BUKITTINGGI</t>
  </si>
  <si>
    <t>PENYUSUNAN SISTEM INFORMASI GEOGRAFIS PENGEMBANGAN AIR MINUM PROPINSI SUMATERA BARAT  ( LANJUTAN )</t>
  </si>
  <si>
    <t>PEMBANGUNAN SISTEM PELAYANAN AIR MINUM ( SPAM ) KAWASAN AIR DI PROPINSI SUMATERA BARAT ( WIL. I )</t>
  </si>
  <si>
    <t>PEMBANGUNAN SISTEM PELAYANAN AIR MINUM ( SPAM ) KAWASAN AIR DI PROPINSI SUMATERA BARAT ( WIL. Ii )</t>
  </si>
  <si>
    <t>WORKSHOP PELATIHAN AIR  MINUM PROPINSI SUMATERA BARAT</t>
  </si>
  <si>
    <t>PERENCANAN DED DAN MASTER PLAN SISTEM AIR MINUM KAWASAN MONUMEN BELA NEGARA RI DI GUNUNG OMEH KAB . 50 KOTA</t>
  </si>
  <si>
    <t>PENGENDALIAN DAN OPERASIONAL UPTD REGIONAL TPA SAMPAH</t>
  </si>
  <si>
    <t>PENYUSUNAN DOKUMEN LINGKUNGAN TPA SAMPAH</t>
  </si>
  <si>
    <t>PENYUSUNAN DATABASE AIR LIMBAH PROPINSI SUMATERA BARAT</t>
  </si>
  <si>
    <t>KOORDINASI DAN PENDAMPINGAN PERCEPATAN PEMBANGUNAN SANITASI PEMUKIMAN</t>
  </si>
  <si>
    <t>PROGRAM PENINGKATAN KINERJA PENGELOLAAN PERSAMPAHAN DAN DRAINASE</t>
  </si>
  <si>
    <t>PROGRAM PERENCANAAN PENATAAN RUANG</t>
  </si>
  <si>
    <t>PENYUSUNAN RTR DAN ZONING REGULATION KAWASAN PERBATASAN</t>
  </si>
  <si>
    <t>PENYUSUNAN RTR DAN ZONING REGULATION KAWASAN STRATEGIS DAN EKO WISATA</t>
  </si>
  <si>
    <t>PENYUSUNAN RENCANA INDUK RUANG TERBUKA HIJAU ( RTH )</t>
  </si>
  <si>
    <t>PROGRAM PEMBINAAN PENATA RUANG</t>
  </si>
  <si>
    <t>PENGAWASAN TEKNIK PELAKSANAAN SPM PENATA RUANG</t>
  </si>
  <si>
    <t>KAMPANYE PUBLIK MELALUI MEDIA MASSA</t>
  </si>
  <si>
    <t>PROGRAM PENINGKATAN DAN PENGEMBANGAN PENGELOLAAN KEUANGAN DAERAH</t>
  </si>
  <si>
    <t>SOSIALISASI NORMA STANDAR PEDOMAN KRITERIA ( NSPK )</t>
  </si>
  <si>
    <t>58 paket</t>
  </si>
  <si>
    <t>28 paket</t>
  </si>
  <si>
    <t>767,32 M</t>
  </si>
  <si>
    <t>576,6 Km</t>
  </si>
  <si>
    <t>476,30 Km</t>
  </si>
  <si>
    <t>561,90 Km</t>
  </si>
  <si>
    <t>620 Km</t>
  </si>
  <si>
    <t>514,45 Km</t>
  </si>
  <si>
    <t>556 Km</t>
  </si>
  <si>
    <t>542,70 Km</t>
  </si>
  <si>
    <t>311,85 Km</t>
  </si>
  <si>
    <t>36.325 M</t>
  </si>
  <si>
    <t>16 gedung</t>
  </si>
  <si>
    <t>108 kws</t>
  </si>
  <si>
    <t>4 Laporan</t>
  </si>
  <si>
    <t>5 Keg</t>
  </si>
  <si>
    <t>5 paket</t>
  </si>
  <si>
    <t>4 keg</t>
  </si>
  <si>
    <t>8 dokumen</t>
  </si>
  <si>
    <t>5 dokumen</t>
  </si>
  <si>
    <t>5 workshop</t>
  </si>
  <si>
    <t>31 keg</t>
  </si>
  <si>
    <t>9 dokumen</t>
  </si>
  <si>
    <t>3 keg</t>
  </si>
  <si>
    <t>12 Keg</t>
  </si>
  <si>
    <t>8 = ( 7/6 )</t>
  </si>
  <si>
    <t>10 = ( 5 + 7 + 9 )</t>
  </si>
  <si>
    <t>11 = ( 10/4 )</t>
  </si>
  <si>
    <t xml:space="preserve"> - Paket Pembangunan Jalan Bungus - Lubuk Kilangan / Tarantang (Lingkar Timur) (SP.084)</t>
  </si>
  <si>
    <t xml:space="preserve"> - Paket Pembangunan Jalan Taluak Kabung - Mandeh - Tarusan (SP.083)</t>
  </si>
  <si>
    <t xml:space="preserve"> - Pembangunan Jalan Pantai Padang (SP.085)</t>
  </si>
  <si>
    <t xml:space="preserve"> - Pembangunan Jalan Nipah - Teluk Bayur (SP.088)</t>
  </si>
  <si>
    <t xml:space="preserve"> - Pembangunan Jalan Mata Air - Asam Kumbang</t>
  </si>
  <si>
    <t xml:space="preserve"> - Pembangunan Jalan Kuranji - Durian Tarung</t>
  </si>
  <si>
    <t xml:space="preserve"> - Pembangunan Jalan Tugu Coklat - Parit Malintang (Jalan Lingkar Pasar Dama) (SP.134)</t>
  </si>
  <si>
    <t xml:space="preserve"> - Pembangunan Jalan Duku - Sicincin (SP.135)</t>
  </si>
  <si>
    <t xml:space="preserve"> - Pembangunan Jalan Lubuk Minturun - Paninggahan (SP.086.3)</t>
  </si>
  <si>
    <t xml:space="preserve"> - Pembangunan Jalan Padang By Pass - Duku - Simp. Sicincin</t>
  </si>
  <si>
    <t xml:space="preserve"> - Peningkatan Jalan Payakumbuh-Suliki-Koto Tinggi (P.069) </t>
  </si>
  <si>
    <t xml:space="preserve"> - Pembangunan Jalan Abai Sangir - Sungai Dareh (P.056.3)</t>
  </si>
  <si>
    <t>17  M</t>
  </si>
  <si>
    <t>15 m</t>
  </si>
  <si>
    <t>20 M</t>
  </si>
  <si>
    <t xml:space="preserve"> - Pembangunan Jembatan Penyeberangan II (P.068)</t>
  </si>
  <si>
    <t>6.5 M</t>
  </si>
  <si>
    <t xml:space="preserve"> - Pembangunan Jembatan Batang Malampah (P.068)</t>
  </si>
  <si>
    <t>19.5 M</t>
  </si>
  <si>
    <t xml:space="preserve"> - Pembangunan Jembatan Batang Simaran (P.068)</t>
  </si>
  <si>
    <t>11 M</t>
  </si>
  <si>
    <t xml:space="preserve"> - Pembangunan Jembatan Lubuk Bonta (P.068)</t>
  </si>
  <si>
    <t>10 M</t>
  </si>
  <si>
    <t xml:space="preserve"> - Pembangunan Jembatan Batang Tiku (P.072)</t>
  </si>
  <si>
    <t>12 M</t>
  </si>
  <si>
    <t xml:space="preserve"> - Pembangunan Jembatan Batang Basuang (P.040)</t>
  </si>
  <si>
    <t>Kab. Tanah Datar dan Kab. Sijunjung</t>
  </si>
  <si>
    <t>14 M</t>
  </si>
  <si>
    <t xml:space="preserve"> - Pembangunan Jembatan Sungai Lingkar (P.040)</t>
  </si>
  <si>
    <t xml:space="preserve"> - Pembangunan Jembatan Malato (P.007)</t>
  </si>
  <si>
    <t xml:space="preserve"> - Pembangunan Jembatan Batang Tareh (P.007)</t>
  </si>
  <si>
    <t>13 M</t>
  </si>
  <si>
    <t>40 M</t>
  </si>
  <si>
    <t>7 Keg</t>
  </si>
  <si>
    <t>PROGRAM PENGATURAN DAN PENGAWASAN PENATAAN RUANG</t>
  </si>
  <si>
    <t>KEGIATAN PEMBANGUNAN MESJID RAYA SUMBAR</t>
  </si>
  <si>
    <t>TERSEDIANYA BANGUNAN MESJID RAYA SUMBAR</t>
  </si>
  <si>
    <t>PEMBANGUNAN SHELTER EVAKUASI TSUNAMI DI SUMATERA BARAT</t>
  </si>
  <si>
    <t>TERSEDIANYA BANGUNAN SHELTER</t>
  </si>
  <si>
    <t>Jalan Propinsi Lebar 6 m, minimal 70%</t>
  </si>
  <si>
    <t>Perkerasan minmal timbunan pilihan</t>
  </si>
  <si>
    <t>Mampu mendukung beban MST 8 Ton</t>
  </si>
  <si>
    <t>30,00 Km</t>
  </si>
  <si>
    <t>22,50 Km</t>
  </si>
  <si>
    <t>18,75 Km</t>
  </si>
  <si>
    <t>Tahun 2013 ( thn n - 2 )</t>
  </si>
  <si>
    <t xml:space="preserve">Tahun 2014 ( thn n - 1 )     </t>
  </si>
  <si>
    <t>Tahun 2015 ( thn n  )</t>
  </si>
  <si>
    <t>Tahun 2016 ( thn n + 1 )</t>
  </si>
  <si>
    <t>50,5 Km</t>
  </si>
  <si>
    <t>48 Km</t>
  </si>
  <si>
    <t>12,86 Km</t>
  </si>
  <si>
    <t>10,71 Km</t>
  </si>
  <si>
    <t>8,57 Km</t>
  </si>
  <si>
    <t>1.015,96 Km</t>
  </si>
  <si>
    <t>1.035,96 Km</t>
  </si>
  <si>
    <t>1.075,96 Km</t>
  </si>
  <si>
    <t>1.143,10 Km</t>
  </si>
  <si>
    <t>3 Keg</t>
  </si>
  <si>
    <t>8 Keg</t>
  </si>
  <si>
    <t>4 unit</t>
  </si>
  <si>
    <t>Lanjutan Peningkatan SPAM Kws. Toboh Ketek Kab. Padang Pariaman</t>
  </si>
  <si>
    <t>Peningkatan SPAM Kws. Sungai Landai Kab. Pasaman Barat</t>
  </si>
  <si>
    <t>Peningkatan SPAM Kws. Talawi Kota Sawahlunto</t>
  </si>
  <si>
    <t>Lanjutan Peningkatan SPAM Kws.Tanjung Gadang Kab. Sijunjung</t>
  </si>
  <si>
    <t>Lanjutan Peningkatan SPAM Kws.Parik Gadang Diateh Kab. Solsel</t>
  </si>
  <si>
    <t>2 unit</t>
  </si>
  <si>
    <t>1 kwsn</t>
  </si>
  <si>
    <t>30 kwsn</t>
  </si>
  <si>
    <t>Panjang Jalan yang dibangun</t>
  </si>
  <si>
    <t>Panjang jalan propinsi yang dipelihara</t>
  </si>
  <si>
    <t>Jumlah Peralatan jalan dan jembatan yang dipelihara</t>
  </si>
  <si>
    <t>Jumlah bangunan yang direkonstruksi pasca bencana</t>
  </si>
  <si>
    <t>Jumlah peserta pelatihan di bidang jasa usaha konstruksi</t>
  </si>
  <si>
    <t>Jumlah izin yang dikeluarkan</t>
  </si>
  <si>
    <t>Jumlah Dokumen RP3P / RP4D</t>
  </si>
  <si>
    <t>Jumlah koordinasi yang dilakukan terkait dengan peningkatan penyediaan perumahan</t>
  </si>
  <si>
    <t>Jumlah rumah tidak layak huni yang ditingkatkan kualitasnya</t>
  </si>
  <si>
    <t>Jumlah kawasan permukiman skala propinsi yang ditingkatkan kualitasnya</t>
  </si>
  <si>
    <t>Jumlah kawasan yang ditingkatkan infrastrukturnya</t>
  </si>
  <si>
    <t>Jumlah kawasan yang disusun DED Air Minum / Air Bersihnya</t>
  </si>
  <si>
    <t>Jumlah kawasan yang dibangun instalasi air minum</t>
  </si>
  <si>
    <t>Jumlah lokasi pembangunan infrastruktur TPA Sampah Regional</t>
  </si>
  <si>
    <t>Jumlah RTR Kawasan strategis yang disusun</t>
  </si>
  <si>
    <t xml:space="preserve">Jumlah Monitoring pelaksanaan Perda RTRW </t>
  </si>
  <si>
    <t>16 izin</t>
  </si>
  <si>
    <t>8 unit</t>
  </si>
  <si>
    <t>5 unit</t>
  </si>
  <si>
    <t>1.675 orang</t>
  </si>
  <si>
    <t>495 orang</t>
  </si>
  <si>
    <t>1.795 unit</t>
  </si>
  <si>
    <t>22 Kawasan</t>
  </si>
  <si>
    <t>20 kawasan</t>
  </si>
  <si>
    <t>4 kali</t>
  </si>
  <si>
    <t>Persentase peningkatan retribusi laboratorium jalan dan pelayanan jalan</t>
  </si>
  <si>
    <t>Tahun 2013</t>
  </si>
  <si>
    <t>( thn - 2 )</t>
  </si>
  <si>
    <t>Tahun 2014</t>
  </si>
  <si>
    <t>Panjang Jalan Propinsi dan Strategis Propinsi yang ditingkatkan</t>
  </si>
  <si>
    <t>31,31 Km</t>
  </si>
  <si>
    <t>18,02 Km</t>
  </si>
  <si>
    <t>Panjang Jembatan propinsi dan strategis propinsi yang dibangun</t>
  </si>
  <si>
    <t>404,16 M</t>
  </si>
  <si>
    <t>1.027 62 Km</t>
  </si>
  <si>
    <t>Jumlah Kawasan kenagarian di propinsi Sumatera Barat yang direvitalisasi</t>
  </si>
  <si>
    <t>11 Kawasan</t>
  </si>
  <si>
    <t>1 kali</t>
  </si>
  <si>
    <t>TAHUN 2016</t>
  </si>
  <si>
    <t>( thn n )</t>
  </si>
  <si>
    <t>( thn + 1 )</t>
  </si>
  <si>
    <t>Peningkatan Jalan Provinsi (DAK)</t>
  </si>
  <si>
    <t>Terlaksananya perencanaan bangunan gedung</t>
  </si>
  <si>
    <t>Terlaksananya Pembangunan Jembatan Propinsi</t>
  </si>
  <si>
    <t>Penanganan kondisi kritis jalan dan jembatan</t>
  </si>
  <si>
    <t>Terlaksananya Pembangunan P/S Air Minum Wil. I</t>
  </si>
  <si>
    <t>Terlaksananya Pembangunan P/S Air Minum Wil. II</t>
  </si>
  <si>
    <t>Tersedianya pembinaan dan monev pnpm mandiri perkotaan</t>
  </si>
  <si>
    <t>TOTAL</t>
  </si>
  <si>
    <t>Kegiatan Bimbingan Teknis/Workshop Jasa Konstruksi</t>
  </si>
  <si>
    <t>Kegiatan Profil Jasa Konstruksi</t>
  </si>
  <si>
    <t>SUMBER DANA</t>
  </si>
  <si>
    <t>INDIKATOR KINERJA PROGRAM / KEGIATAN</t>
  </si>
  <si>
    <t>01</t>
  </si>
  <si>
    <t>03</t>
  </si>
  <si>
    <t>43</t>
  </si>
  <si>
    <t>02</t>
  </si>
  <si>
    <t>22 Paket</t>
  </si>
  <si>
    <t>Masterplan Persampahan (DDUB)</t>
  </si>
  <si>
    <t>04</t>
  </si>
  <si>
    <t>Stimulan Sarana Persampahan (DDUB)</t>
  </si>
  <si>
    <t>05</t>
  </si>
  <si>
    <t>06</t>
  </si>
  <si>
    <t>TABEL T.VI.C.10</t>
  </si>
  <si>
    <t>Pemeliharaan Jalan Palupuh - Pagadih - Koto Tinggi</t>
  </si>
  <si>
    <t>Review RTRW Provinsi Sumatera Barat</t>
  </si>
  <si>
    <t>INDIKATOR KINERJA PROGRAM                      ( OUTCOMES ) / KEGIATAN ( OUTPUT )</t>
  </si>
  <si>
    <t>TARGET</t>
  </si>
  <si>
    <t>REALISASI</t>
  </si>
  <si>
    <t>TINGKAT CAPAIAN REALISASI TARGET( % )</t>
  </si>
  <si>
    <t>Pembangunan Jembatan Strategis Wilayah - I</t>
  </si>
  <si>
    <t>Pembangunan Jembatan Strategis Wilayah - II</t>
  </si>
  <si>
    <t>Pembangunan Jembatan Strategis Wilayah - III</t>
  </si>
  <si>
    <t>Penyediaan barang cetakan dan penggandaan</t>
  </si>
  <si>
    <t>08</t>
  </si>
  <si>
    <t>Terpeliharanya rutin/berkala kendaraan Dinas/Operasional</t>
  </si>
  <si>
    <t>Penyediaan Jasa Surat Menyurat</t>
  </si>
  <si>
    <t>Penyediaan Jasa Komunikasi, Sumber Daya Air dan Listrik</t>
  </si>
  <si>
    <t>Penyediaan Jasa Kebersihan Kantor</t>
  </si>
  <si>
    <t>Penyediaan Alat Tulis Kantor</t>
  </si>
  <si>
    <t>Penyediaan Barang Cetakan dan Penggandaan</t>
  </si>
  <si>
    <t>Penyediaan Komponen Instalasi Listrik / Penerangan Bangunan Kantor</t>
  </si>
  <si>
    <t>Penyediaan Peralatan dan Perlengkapan Kantor</t>
  </si>
  <si>
    <t>Penyediaan Bahan Bacaan dan Peraturan Perundang-undangan</t>
  </si>
  <si>
    <t>Rapat-rapat Kordinasi dan Konsultasi Kedalam dan Luar Daerah</t>
  </si>
  <si>
    <t>Penyediaan Jasa Tenaga Pendukung Administrasi / Teknis Perkantoran</t>
  </si>
  <si>
    <t>Penyediaan Jasa Informasi, Dokumentasi dan Publikasi</t>
  </si>
  <si>
    <t>Penyediaan Jasa Gedung Kantor Dinas</t>
  </si>
  <si>
    <t>Terlaksananya Kegiatan Surat Menyurat dengan baik</t>
  </si>
  <si>
    <t>Terlaksananya penyediaan layanan Jasa Komunikasi, (Telepon dan Internet),
Sumber Daya Air dan Listrik</t>
  </si>
  <si>
    <t>Terlaksananya Penyediaan Peralatan dan Perlengkapan Kantor</t>
  </si>
  <si>
    <t>Terlaksananya Kegiatan koordinasi dan sinkronisasi program reformasi birokrasi</t>
  </si>
  <si>
    <t>Tersedianya Jasa Pengaman Kantor</t>
  </si>
  <si>
    <t>Pengadaan Kendaraan Dinas/Operasional</t>
  </si>
  <si>
    <t>Pengadaan Meubelair</t>
  </si>
  <si>
    <t>Pengadaan Komputer dan Jaringan Komputersisasi</t>
  </si>
  <si>
    <t>Pengadaan Alat Studio, Alat Komunikasi dan Alat Informasi</t>
  </si>
  <si>
    <t>Pemeliharaan Rutin/Berkala Kendaraan Dinas/Operasional</t>
  </si>
  <si>
    <t>Pemeliharaan Rutin/Berkala Peralatan dan Perlengkapan Kantor</t>
  </si>
  <si>
    <t>Pengelolaan, Pengawasan dan Pengendalian Aset SKPD</t>
  </si>
  <si>
    <t>Rehabilitasi Sedang/Berat Gedung  Kantor</t>
  </si>
  <si>
    <t>Terlaksananya Rehab Gedung Gudang Asset Dinas dan Renovasi Rumah Dinas</t>
  </si>
  <si>
    <t>Terlaksananya Rehabilitasi Sedang/Berat Gedung Kantor Cabang Dinas</t>
  </si>
  <si>
    <t>Penyusunan Laporan Capaian Kinerja dan Iktisar Realisasi Kinerja SKPD</t>
  </si>
  <si>
    <t>Penatausahaan Keuangan SKPD</t>
  </si>
  <si>
    <t>Bimbingan Teknis Implementasi Peralatan Perundang-Undangan</t>
  </si>
  <si>
    <t>Pengadaan Pakaian Dinas Beserta Perlengkapannya</t>
  </si>
  <si>
    <t>15</t>
  </si>
  <si>
    <t xml:space="preserve">Perencanaan Pembangunan Jalan dan Jembatan dan Provinsi </t>
  </si>
  <si>
    <t xml:space="preserve">Perencanaan Pembangunan Jalan dan Jembatan dan Strategis Provinsi </t>
  </si>
  <si>
    <t>Pengawasan Pembangunan Jalan dan Jembatan Provinsi dan Strategis Provinsi</t>
  </si>
  <si>
    <t>Penyusunan Dokumen Lingkungan Hidup dan LARAP Kegiatan Jalan dan Jembatan Provinsi Sumatera Barat</t>
  </si>
  <si>
    <t xml:space="preserve">Koordinasi dan Pengendalian Pelaksanaan Pembangunan Jalan/Jembatan Provinsi </t>
  </si>
  <si>
    <t>Pengadaan Lahan Untuk Pembangunan Infrastruktur Strategis</t>
  </si>
  <si>
    <t xml:space="preserve">Pembangunan Jalan Provinsi dan Strategis di Wilayah Kota Padang dan Kab.Pesisir Selatan </t>
  </si>
  <si>
    <t xml:space="preserve">Pembangunan Jalan Provinsi dan Strategis di Wilayah Kota Pariaman dan Kab. Pd.Pariaman </t>
  </si>
  <si>
    <t>Pembangunan Jalan Provinsi dan Strategis di Wilayah Kota Solok dan Kab.Solok</t>
  </si>
  <si>
    <t>Pembangunan Jalan Provinsi dan Strategis di Wilayah Kota Payakumbuh dan Kab.50 Kota</t>
  </si>
  <si>
    <t>Pembangunan Jalan Provinsi dan Strategis di Wilayah Kab.Pasaman dan Kab.Pasaman Barat</t>
  </si>
  <si>
    <t>Pembangunan Jalan Provinsi dan Strategis di Wilayah Kab.Sijunjung dan Kab.Dharmasraya</t>
  </si>
  <si>
    <t>Pembangunan Jalan Provinsi dan Strategis di Kota Sawahlunto dan Kab.Tanah Datar</t>
  </si>
  <si>
    <t>Permbangunan Jembatan Provinsi</t>
  </si>
  <si>
    <t>Pembangunan Jalan Provinsi dan Strategis Provinsi di Wilayah Kab.Agam dan Kota Bukittinggi</t>
  </si>
  <si>
    <t>Tersusunnya dokumen perencana jalan dan jembatan stratrgis provinsi</t>
  </si>
  <si>
    <t>TABEL. T.VI.C.5</t>
  </si>
  <si>
    <t>18</t>
  </si>
  <si>
    <t>Rehabilitasi/Pemeliharaan Rutin Jalan Provinsi yang terletak di Wilayah Kab. Pasaman dan Kab.Pasaman Barat</t>
  </si>
  <si>
    <t>Rehabilitasi/Pemeliharaan Rutin Jalan Provinsi yang terletak di Wilayah Kab. Agam dan Kota Bukittinggi</t>
  </si>
  <si>
    <t>Rehabilitasi/Pemeliharaan Rutin Jalan Provinsi yang terletak di Wilayah Kab. 50 Kota dan Kota Payakumbuh</t>
  </si>
  <si>
    <t>Rehabilitasi/Pemeliharaan Rutin Jalan Provinsi yang terletak di Wilayah Kab.Tanah Datar dan Kota Padang Panjang</t>
  </si>
  <si>
    <t>Rehabilitasi/Pemeliharaan Rutin Jalan Provinsi yang terletak di Wilayah Kab.Pd.Pariaman, Kota Pariaman dan Kota Padang</t>
  </si>
  <si>
    <t>Rehabilitasi/Pemeliharaan Rutin Jalan Provinsi yang terletak di Wilayah Kab.Solok dan Kota Solok</t>
  </si>
  <si>
    <t>Rehabilitasi/Pemeliharaan Rutin Jalan Provinsi yang terletak di Wilayah Kab.Solok Selatan</t>
  </si>
  <si>
    <t>Rehabilitasi/Pemeliharaan Rutin Jalan Provinsi yang terletak di Wilayah Kota Sawahlunto, Kab.Sijunjung dan Kab.Dharmasraya</t>
  </si>
  <si>
    <t>Rehabilitasi/Pemeliharaan Rutin Jalan Provinsi yang terletak di Wilayah Kab.Pesisir Selatan</t>
  </si>
  <si>
    <t>Pemeliharaan Khusus Jalan Provinsi Rute Tour De Singkarak</t>
  </si>
  <si>
    <t xml:space="preserve">Pengadaan Peralatan dan Bahan Jalan dan Jembatan </t>
  </si>
  <si>
    <t>Rehabilitasi/Pemeliharaan Rutin Jembatan Provinsi</t>
  </si>
  <si>
    <t>Penanganan Kondisi Kritis Jalan dan Jembatan</t>
  </si>
  <si>
    <t>Terpeliharanya peralatan jalan dan jembatan</t>
  </si>
  <si>
    <t>Terkendalinya Pelaksanaan Rehab/Pemel Jalan dan Jembatan</t>
  </si>
  <si>
    <t>Terlaksananya Reab/Pemel Rutin Jembatan Provinsi</t>
  </si>
  <si>
    <t>Terlaksananya Field Study Pemeliharaan Jalan dan Jembatan</t>
  </si>
  <si>
    <t>Terlaksananya Rehab/Pemel Jalan Palupuh - Pagadih - Koto Tinggi</t>
  </si>
  <si>
    <t>23</t>
  </si>
  <si>
    <t xml:space="preserve">Pemeliharaan Alat-Alat Ukur dan Laboratorium Ke-Bina Margaan </t>
  </si>
  <si>
    <t>Pengadaan Alat-Alat Ukur dan Laboratorium ke-Bina Margaan</t>
  </si>
  <si>
    <t>Laporan Pengendalian Mutu UPTD</t>
  </si>
  <si>
    <t>34</t>
  </si>
  <si>
    <t>28</t>
  </si>
  <si>
    <t>Perencanaan dan Pengendalian Kegiatan KeCiptakaryaan di Provinsi Sumatera Barat</t>
  </si>
  <si>
    <t>Monitoring dan Evaluasi Kegiatan Pamsimas</t>
  </si>
  <si>
    <t>Penyusunan Masterplan SPAM Regional Kab. Solok dan Kota Solok</t>
  </si>
  <si>
    <t>Penyusunan Masterplan SPAM Regional Kab. Padang Pariaman dan Kota Pariaman</t>
  </si>
  <si>
    <t>Penyusunan Masterplan SPAM Regional Kab. Agam dan Kota Bukittinggi</t>
  </si>
  <si>
    <t>Penyusunan Sistem Informasi Geografis Pengembangan Air Minum Provinsi Sumatera Barat (Lanjutan)</t>
  </si>
  <si>
    <t>Pembangunan Sistem Pelayanan Air Minum (SPAM) Kawasan Rawan Air di Provinsi Sumatera Barat (Wilayah I)</t>
  </si>
  <si>
    <t>Pembangunan Sistem Pelayanan Air Minum (SPAM) Kawasan Rawan Air di Provinsi Sumatera Barat (Wilayah II)</t>
  </si>
  <si>
    <t>Workshop Pelatihan Air Minum Provinsi Sumatera Barat</t>
  </si>
  <si>
    <t>Perencanaan DED dan Masterplan Sistem Air Minum Kawasan Monumen Bela Negara RI di Gunung Omeh</t>
  </si>
  <si>
    <t>Peningkatan Kinerja Pelayanan Sistem Pelayanan Air Minum (SPAM) di Provinsi Sumatera Barat Wilayah I</t>
  </si>
  <si>
    <t>Peningkatan Kinerja Pelayanan Sistem Pelayanan Air Minum (SPAM) di Provinsi Sumatera Barat Wilayah II</t>
  </si>
  <si>
    <t>Database Kegiatan Bidang KeCiptakaryaan</t>
  </si>
  <si>
    <t>Terlaksananya Monitoring dan Evaluasi Kegiatan Pamsimas</t>
  </si>
  <si>
    <t>Tersusunnya Masterplan SPAM Regional Kab. Solok dan Kota Solok</t>
  </si>
  <si>
    <t>Tersusunnya Masterplan SPAM Regional Kab. Padang Pariaman dan Kota Pariaman</t>
  </si>
  <si>
    <t>Tersusunnya Masterplan SPAM Regional Kab. Agam dan Kota Bukittinggi</t>
  </si>
  <si>
    <t>Terlaksananya Workshop Pelatihan Air Minum Provinsi Sumatera Barat</t>
  </si>
  <si>
    <t>Tersusunnya DED dan Masterplan Sistem Air Minum Kawasan Monumen Bela Negara RI di Gunung Omeh</t>
  </si>
  <si>
    <t>Terlaksananya Pembinaan Kegiatan PAMSIMAS di Provinsi Sumatera Barat</t>
  </si>
  <si>
    <t>Tersusunnya Rencana Pembangunan SPAM Regional di Provinsi Sumatera Barat</t>
  </si>
  <si>
    <t>Penyusunan Rencana Pembangunan SPAM Regional di Provinsi Sumatera Barat</t>
  </si>
  <si>
    <t>Meningkatnya Kinerja Pelayanan Sistem Pelayanan Air Minum (SPAM) di Provinsi Sumatera Barat Wilayah I</t>
  </si>
  <si>
    <t>Meningkatnya Kinerja Pelayanan Sistem Pelayanan Air Minum (SPAM) di Provinsi Sumatera Barat Wilayah II</t>
  </si>
  <si>
    <t>Tersedianya Database Kegiatan Bidang KeCiptakaryaan</t>
  </si>
  <si>
    <t>Rekonstruksi Bangunan Pasca Bencana</t>
  </si>
  <si>
    <t>Pembinaan Fasilitas TABG (Tim Ahli Bangunan Gedung) Prov. Sumatera Barat</t>
  </si>
  <si>
    <t>Revitalisasi Kawasan Di Provinsi Sumatera Barat (Memorandum Program)</t>
  </si>
  <si>
    <t>Relokasi Panti Sosial Andam Dewi</t>
  </si>
  <si>
    <t>Assesment Bangunan Gedung</t>
  </si>
  <si>
    <t>Pembangunan Asrama Mahasiswa Minang di Bogor</t>
  </si>
  <si>
    <t>Pembinaan dan Monev Program Pembangunan Infrastruktur Berbasis Kemasyarakatan Sumatera Barat</t>
  </si>
  <si>
    <t>Pembinaan dan Monev PNPM Mandiri Perkotaan Sumatera Barat</t>
  </si>
  <si>
    <t>Perencanaan Bangunan Gedung</t>
  </si>
  <si>
    <t xml:space="preserve">Pembangunan Kembali Rumah Dinas TNI AD (Kodim 0304/Agam) </t>
  </si>
  <si>
    <t>Pembangunan Shelter Evakuasi Tsunami Wilayah I</t>
  </si>
  <si>
    <t>Pembangunan Shelter Evakuasi Tsunami Wilayah II</t>
  </si>
  <si>
    <t>Lanjutan Pembangunan Sport Hall GOR H. Agus Salim</t>
  </si>
  <si>
    <t>Terlaksananya Revitalisasi Kawasan Di Provinsi Sumatera Barat (Memorandum Program)</t>
  </si>
  <si>
    <t>Terlaksananya rekonstruksi kantor pemerintahan pasca bencana</t>
  </si>
  <si>
    <t>Tersedianya Assesment Bangunan Gedung</t>
  </si>
  <si>
    <t>Terbangunnya Gedung Asrama Mahasiswa Minang di Bogor</t>
  </si>
  <si>
    <t>Tersedianya pembinaan dan monev program Pembangunan Infrastruktur Berbasis Kemasyarakatan Sumatera Barat</t>
  </si>
  <si>
    <t xml:space="preserve">Terbangunnya  Rumah Dinas TNI AD (Kodim 0304/Agam) </t>
  </si>
  <si>
    <t>Terlaksananya Perencanaan, Pengawasan dan Monitoring Pembangunan Shelter Evakuasi Tsunami</t>
  </si>
  <si>
    <t>Perencanaan, Pengawasan dan Monitoring Pembangunan Shelter Evakuasi Tsunami</t>
  </si>
  <si>
    <t>Terlaksananya pembangunan shelter evakuasi tsunami wilayah I</t>
  </si>
  <si>
    <t>Terlaksananya pembangunan shelter evakuasi tsunami wilayah II</t>
  </si>
  <si>
    <t>Terbangunnya Sport Hall GOR H. Agus Salim</t>
  </si>
  <si>
    <t>Revisi Rencana Pengembangan Pembangunan Perumahan dan Permukiman Daerah (RP3KP/RP4D) Provinsi Sumatera Barat</t>
  </si>
  <si>
    <t>Koordinasi dan Fasilitasi Percepatan Penyediaan Perumahan Melalui Fasilitas Liquidasi Perumahan dan Permukiman (FLPP)</t>
  </si>
  <si>
    <t>Koordinasi dan Fasilitasi Pembangunan Kawasan Skala Besar (Kasiba dan Lisiba) Serta Kawasan-Kawasan Khusus</t>
  </si>
  <si>
    <t>Koordinasi dan Fasilitasi Penghargaan dan Penanganan Perumahan dan Permukiman (Adiupaya Puritama)</t>
  </si>
  <si>
    <t>Penyusunan Updating Database Perumahan Provinsi di Sumatera Barat</t>
  </si>
  <si>
    <t>Koordinasi Penyelenggaraan Perumahan dan Permukiman Bagi MBR</t>
  </si>
  <si>
    <t>Terlaksananya Revisi Rencana Pengembangan Pembangunan Perumahan dan Permukiman Daerah (RP3KP/RP4D) Provinsi Sumatera Barat</t>
  </si>
  <si>
    <t>Terlaksananya Penguatan dan Pembinaan POKJA PKP Provinsi Sumatera Barat</t>
  </si>
  <si>
    <t>Terlaksananya Koordinasi dan Fasilitasi Penghargaan dan Penanganan Perumahan dan Permukiman (Adiupaya Puritama)</t>
  </si>
  <si>
    <t>Terlaksananya  Updating Database Perumahan Provinsi di Sumatera Barat</t>
  </si>
  <si>
    <t>Terlaksananya koordinasi penyelenggaraan perumahan dan permukiman bagi MBR</t>
  </si>
  <si>
    <t>16</t>
  </si>
  <si>
    <t>Stimulasi Perencanaan Penanganan Lingkungan Perumahan dan Permukiman Kumuh Berbasis Kawasan (PLP2K-PK) Kab. Pasaman Barat</t>
  </si>
  <si>
    <t>Stimulasi Perencanaan Penanganan Lingkungan Perumahan dan Permukiman Kumuh Berbasis Kawasan (PLP2K-PK) Kab. Dharmasraya</t>
  </si>
  <si>
    <t>Bantuan Teknis Sosialisasi, Fasilitasi dan Stimulasi Perbaikan Rumah Tidak Layak Huni Bagi Masyarakat Miskin</t>
  </si>
  <si>
    <t>Bantuan Teknis Sosialisasi, Fasilitasi dan Stimulasi Perbaikan Rumah Tidak Layak Huni Bagi Masyarakat Miskin (Kota Padang, Kab. Pesisir Selatan, Kota Pariaman dan Kab. Padang Pariaman)</t>
  </si>
  <si>
    <t>Koordinasi, Fasilitasi dan Stimulasi Program Penurunan Kemiskinan Melalui Pembangunan Bidang ke-PU-an</t>
  </si>
  <si>
    <t>Peningkatan Kwalitas Permukiman Berbasis Kawasan</t>
  </si>
  <si>
    <t>Pembinaan dan Monev Program Perumahan Rakyat di Provinsi Sumatera Barat</t>
  </si>
  <si>
    <t>Bantuan Teknis Sosialisasi, Fasilitasi dan Stimulasi Perbaikan Rumah Tidak Layak Huni Bagi Masyarakat Miskin (Kota Padang Panjang, Kota Bukittinggi, Kota Payakumbuh, Kab. 50 Kota, Kab. Tanah Datar, Kota Solok, Kab. Solok dan Kab. Solok Selatan)</t>
  </si>
  <si>
    <t>Bantuan Teknis Sosialisasi, Fasilitasi dan Stimulasi Perbaikan Rumah Tidak Layak Huni Bagi Masyarakat Miskin (Kota Sawahlunto, Kab. Sijunjung, Kab, Dharmasraya, Kab. Agam, Kab. Pasaman Barat dan Kab. Pasaman)</t>
  </si>
  <si>
    <t>Terlaksananya Koordinasi dan Stimulasi Peningkatan Kualitas P/S Pengembangan Kawasan Permukiman Provinsi Sumatera Barat</t>
  </si>
  <si>
    <t>Terlaksananya Stimulasi Perencanaan Penanganan Lingkungan Perumahan dan Permukiman Kumuh Berbasis Kawasan (PLP2K-PK) Kab. Pasaman Barat</t>
  </si>
  <si>
    <t>Terlaksananya Stimulasi Perencanaan Penanganan Lingkungan Perumahan dan Permukiman Kumuh Berbasis Kawasan (PLP2K-PK) Kab. Dharmasraya</t>
  </si>
  <si>
    <t>Terlaksananya Bantuan Teknis Sosialisasi, Fasilitasi dan Stimulasi Perbaikan Rumah Tidak Layak Huni Bagi Masyarakat Miskin</t>
  </si>
  <si>
    <t>Terlaksananya Bantuan Teknis Sosialisasi, Fasilitasi dan Stimulasi Perbaikan Rumah Tidak Layak Huni Bagi Masyarakat Miskin (Kota Padang, Kab. Pesisir Selatan, Kota Pariaman dan Kab. Padang Pariaman)</t>
  </si>
  <si>
    <t>Terlaksananya Koordinasi, Fasilitasi dan Stimulasi Program Penurunan Kemiskinan Melalui Pembangunan Bidang ke-PU-an</t>
  </si>
  <si>
    <t>Terlaksananya Pembinaan dan Monev Program Perumahan Rakyat di Provinsi Sumatera Barat</t>
  </si>
  <si>
    <t>Terlaksananya Bantuan Teknis Sosialisasi, Fasilitasi dan Stimulasi Perbaikan Rumah Tidak Layak Huni Bagi Masyarakat Miskin (Kota Padang Panjang, Kota Bukittinggi, Kota Payakumbuh, Kab. 50 Kota, Kab. Tanah Datar, Kota Solok, Kab. Solok dan Kab. Solok Selatan)</t>
  </si>
  <si>
    <t>Terlaksananya Bantuan Teknis Sosialisasi, Fasilitasi dan Stimulasi Perbaikan Rumah Tidak Layak Huni Bagi Masyarakat Miskin (Kota Sawahlunto, Kab. Sijunjung, Kab, Dharmasraya, Kab. Agam, Kab. Pasaman Barat dan Kab. Pasaman)</t>
  </si>
  <si>
    <t>20</t>
  </si>
  <si>
    <t>17</t>
  </si>
  <si>
    <t>Pengawasan Teknik Pelaksanaan SPM Penataan Ruang</t>
  </si>
  <si>
    <t>Kampanye Publik Melalui Media Massa</t>
  </si>
  <si>
    <t>Penguatan dan Pembinaan POKJA Perumahan dan Kawasan Permukiman Provinsi Sumatera Barat</t>
  </si>
  <si>
    <t>Terlaksananya Sosialisasi Penguatan dan Pembinaan POKJA Perumahan dan Kawasan Permukiman Provinsi Sumatera Barat</t>
  </si>
  <si>
    <t>Koordinasi dan Fasilitasi Percepatan Penyediaan Perumahan melalui Fasilitas Likuiditas Pembiayaan Perumahan (FLPP)</t>
  </si>
  <si>
    <t>Terlaksananya Koordinasi dan Fasilitasi Percepatan Penyediaan Perumahan melalui Fasilitas Likuiditas Pembiayaan Perumahan (FLPP)</t>
  </si>
  <si>
    <t>Terupdatenya Database Sektor Perumahan dan Permukiman Kab/Kota Se-Sumatera Barat</t>
  </si>
  <si>
    <t>Stimulasi Perencanaan Penanganan Lingkungan Perumahan dan Permukiman Kumuh Berbasis Kawasan (PLP2K-BK)</t>
  </si>
  <si>
    <t>Terlaksananya Perencanaan Penanganan Lingkungan Perumahan dan Permukiman Kumuh Berbasis Kawasan (PLP2K-BK)</t>
  </si>
  <si>
    <t>Monitoring dan Evaluasi Program Perumahan dan Kawasan Permukiman di Provinsi Sumatera Barat</t>
  </si>
  <si>
    <t>Terlaksananya Monitoring dan Evaluasi Program Perumahan dan Kawasan Permukiman di Provinsi Sumatera Barat</t>
  </si>
  <si>
    <t>07</t>
  </si>
  <si>
    <t>1 Perda</t>
  </si>
  <si>
    <t>EVALUASI HASIL PELAKSANAAN RENJA SKPD DAN PENCAPAIAN RENSTRA SKPD S/D TAHUN 2015</t>
  </si>
  <si>
    <t>PERKIRAAN REALISASI CAPAIAN  PROGRAM/KEGIATAN TAHUN 2016</t>
  </si>
  <si>
    <t>TARGET PROGRAM/KEGIATAN  RENJA SKPD TAHUN 2017</t>
  </si>
  <si>
    <t xml:space="preserve">TARGET DAN REALISASI KINERJA PROGRAM KEGIATAN SKPD TAHUN 2015 </t>
  </si>
  <si>
    <t>REALISASI TARGET KINERJA HASIL PROGRAM DAN KELUARAN KEGIATAN TAHUN 2014</t>
  </si>
  <si>
    <t>Kegiatan Penyusunan Ranperda Jasa Konstruksi</t>
  </si>
  <si>
    <t>Terbentuknya Ranperda Jasa Konstruksi</t>
  </si>
  <si>
    <t>1 Ranperda</t>
  </si>
  <si>
    <t>Kegiatan Penyusunan Ranperda Utilitas Pemanfaatan Badan Jalan</t>
  </si>
  <si>
    <t>Terbentuknya Perda Perizinan Utilitas Jalan</t>
  </si>
  <si>
    <t>1 Dokumen (8 Kegiantan, 400 Orang)</t>
  </si>
  <si>
    <t>14 x Kegiatan</t>
  </si>
  <si>
    <t>10 X Kegiatan</t>
  </si>
  <si>
    <t>10 x Kegiaatan</t>
  </si>
  <si>
    <t>12 x Kegiatan, 600 Peserta</t>
  </si>
  <si>
    <t>7 x Kegiatan</t>
  </si>
  <si>
    <t>6 x Kegiatan</t>
  </si>
  <si>
    <t>9 x Kagiatan, 450 Peserta</t>
  </si>
  <si>
    <t>Kegiatan Penyusunan Perda Jasa Konstruksi</t>
  </si>
  <si>
    <t>Terbentuknya Perda Jasa Konstruksi</t>
  </si>
  <si>
    <t>Kegiatan Pelaksanaan Sistem Manajemen Mutu</t>
  </si>
  <si>
    <t>Meningkatnya Pemahaman Mengenai SMM</t>
  </si>
  <si>
    <t>1 Dokumen SMM</t>
  </si>
  <si>
    <t>Kegiatan Penyusunan Perda Utilitas Pemanfaatan Badan Jalan</t>
  </si>
  <si>
    <t>Kegiatan Penyusunan Ranperda SMK3</t>
  </si>
  <si>
    <t>Terbentuknya Ranperda SMK3</t>
  </si>
  <si>
    <t>Dokumen Profil Jasa Konstruksi</t>
  </si>
  <si>
    <t>1 Dokumen Profil Jasa Konstruksi</t>
  </si>
  <si>
    <t>Penyusunan Ranperda Sistem Manajemen Mutu</t>
  </si>
  <si>
    <t>Ranperda SMM</t>
  </si>
  <si>
    <t>Penyusunan Perda SMK3</t>
  </si>
  <si>
    <t>Perda SMK3</t>
  </si>
  <si>
    <t>Monitoring dan Evaluasi Pelaksanaan SMK3</t>
  </si>
  <si>
    <t>Termonitornya Pelaksanaan SMK3</t>
  </si>
  <si>
    <t>Monitoring dan Evaluasi Pelaksanaan Jasa Konstruksi</t>
  </si>
  <si>
    <t>Termonitornya Pelaksanaan Jasa Konstruksi</t>
  </si>
  <si>
    <t>Updating dan Pengumpulan Data untuk Database Perumahan dan Permukiman</t>
  </si>
  <si>
    <t>10 Dokumen</t>
  </si>
  <si>
    <t>2 TPA Sampah Regional</t>
  </si>
  <si>
    <t>17 Paket</t>
  </si>
  <si>
    <t>Tersedianya Masterplan Persampahan Kab/Kota Provinsi Sumatera Barat</t>
  </si>
  <si>
    <t>Penyusunan Dokumen Lingkungan (AMDAL, UKL/UPL) TPA Sampah (DDUB)</t>
  </si>
  <si>
    <t>Tersedianya Dokumen Lingkungan Kab/Kota Provinsi Sumatera Barat</t>
  </si>
  <si>
    <t>Tersedianya Sarana Persampahan Kab/Kota Provinsi Sumatera Barat</t>
  </si>
  <si>
    <t>Koordinasi dan Pendampingan Percepatan Pembangunan Sanitasi Permukiman (PPSP)</t>
  </si>
  <si>
    <t>Terlaksananya Monitoring, Evaluasi dan Pendampingan serta Tersedianya Aparatur yang terampil</t>
  </si>
  <si>
    <t>Peningkatan Pembangunan Infrastruktur TPA Sampah Regional</t>
  </si>
  <si>
    <t>Terlaksananya Peningkatan Pembangunan Infrastruktur TPA Sampah Regional</t>
  </si>
  <si>
    <t xml:space="preserve">Penyusunan RTR dan Zoning Regulation </t>
  </si>
  <si>
    <t>Terlaksananya Penyusunan RDTR dan Zoning Regulation di Kabupaten/Kota</t>
  </si>
  <si>
    <t>TARGET CAPAIAN KINERJA SKPD TAHUN 2016</t>
  </si>
  <si>
    <t>Penyusunan Rencana Tata Bangunan dan Lingkungan (RTBL)</t>
  </si>
  <si>
    <t>Terlaksananya Penyusunan Rencana Tata Bangunan dan Lingkungan (RTBL)</t>
  </si>
  <si>
    <t>Penyusunan RTR Kawasan Rawan Bencana</t>
  </si>
  <si>
    <t>Terlaksananya Penyusunan Rencana Tata Ruang Kawasan Rawan Bencana</t>
  </si>
  <si>
    <t>Terlaksananya Review RTRW Provinsi Sumatera Barat</t>
  </si>
  <si>
    <t>Pendampingan Revisi RTRW Kabupaten/Kota</t>
  </si>
  <si>
    <t>Terlaksanya Peninjauan Kembali dan Revisi RTRW di 8 Kab/Kota</t>
  </si>
  <si>
    <t>Pembangunan Fisik Kawasan Rencana Tata Bangunan dan Lingkungan (RTBL)</t>
  </si>
  <si>
    <t xml:space="preserve">Terlaksananya Pembangunan Fisik Kawasan Rest Area di 1 Lokasi, dan tersusunnya DED Fisik Kawasan Rest Area di 3 Lokasi dan Masterplan Metropolitan Palapa dan DED Pembangunan Fasilitas Umum </t>
  </si>
  <si>
    <t>Terlakasananya Penyusunan RTR, Zoning Regulation dan KHLS Kawasan Perkotaan Lubuk Alung</t>
  </si>
  <si>
    <t>Terlaksananya Penyusunan RTBL Rest Area Kawasan Jalan Sicincin - Malalak, Jalan Duku - Sicincin, Jalan Nasional Padang - Solok dan Jalan Nipah - Teluk Bayur</t>
  </si>
  <si>
    <t>Terlaksananya Penyusnan Rencana Tata Ruang Kawasan Rawan Bencana Gunung Merapi</t>
  </si>
  <si>
    <t>PROGRAM PENGENDALIAN PEMANFAATAN RUANG</t>
  </si>
  <si>
    <t>Lanjutan Proses Legalisasi Kawasan Strategis Provinsi (Danau Singkarak)</t>
  </si>
  <si>
    <t>Terlaksananya Proses Legalisasi RTR dan Zoning Regulation Kawasan Strategis Danau Singkarak</t>
  </si>
  <si>
    <t>Monitoring Pelaksanaan Perda RTRW Provinsi Sumatera Barat dan Pengawasan Teknis SPM Penataan Ruang Provinsi Sumatera Barat</t>
  </si>
  <si>
    <t>Terlaksananya Monitoring dan Pengawasan Teknis SPM Bidang Penataan Ruang</t>
  </si>
  <si>
    <t>Terbangunnya PLP2K-BK</t>
  </si>
  <si>
    <t>OPD</t>
  </si>
  <si>
    <t>: DINAS PERUMAHAN RAKYAT, KAWASAN PERMUKIMAN DAN PERTANAHAN</t>
  </si>
  <si>
    <t>URUSAN PERUMAHAN RAKYAT DAN KAWASAN PERMUKIMAN</t>
  </si>
  <si>
    <t>Penyediaan jasa kebersihan, pengamanan dan sopir kantor</t>
  </si>
  <si>
    <t>Penyediaan komponen instalasi listrik/penerangan bangunan kantor</t>
  </si>
  <si>
    <t>Penyediaan bahan bacaan dan peraturan perundang-undangan</t>
  </si>
  <si>
    <t>Rapat-rapat kordinasi dan konsultasi dalam dan luar daerah</t>
  </si>
  <si>
    <t>Pengadaan peralatan dan perlengkapan kantor</t>
  </si>
  <si>
    <t>Pemeliharaan rutin/berkala kendaraan dinas/operasional</t>
  </si>
  <si>
    <t>Pemeliharaan rutin/berkala peralatan perlengkapan kantor</t>
  </si>
  <si>
    <t>Pemeliharaan rutin/berkala komputer dan jaringan komputerisasi</t>
  </si>
  <si>
    <t>Program Peningkatan Kapasitas Sumber Daya Aparatur</t>
  </si>
  <si>
    <t>Bimbingan teknis implementasi peraturan perundang-undangan</t>
  </si>
  <si>
    <t>Program peningkatan pengembangan sistem pelaporan capaian kinerja dan keuangan</t>
  </si>
  <si>
    <t>Penyusunan laporan capaian kinerja dan ikhtisar realisasi kinerja SKPD</t>
  </si>
  <si>
    <t>Program Perencanaan, pengelolaan, pengawasan dan pengendalian kegiatan dan asset</t>
  </si>
  <si>
    <t>Monitoring dan evaluasi program dan kegiatan SKPD</t>
  </si>
  <si>
    <t>Penyusunan perencanaan dan penganggaran SKPD</t>
  </si>
  <si>
    <t>Pengelolaan, pengawasan dan pengendalian aset SKPD</t>
  </si>
  <si>
    <t>PAGU DANA</t>
  </si>
  <si>
    <t>Program Pengembangan Sistem dan Pengelolaan Persampahan Regional</t>
  </si>
  <si>
    <t>Program Pengelolaan Pertanahan</t>
  </si>
  <si>
    <t>Penanganan Masalah Pertanahan di Provinsi Sumatera Barat</t>
  </si>
  <si>
    <t>Monev Pengadaan Tanah Bagi Pembangunan Untuk Kepentingan Umum</t>
  </si>
  <si>
    <t>Lemari Arsip</t>
  </si>
  <si>
    <t>Monev Kinerja</t>
  </si>
  <si>
    <t>1 Dokumen, 6 x Kegiatan, 276 Orang</t>
  </si>
  <si>
    <t>1 Dokumen, 1 x Kegiatan, 144 Orang</t>
  </si>
  <si>
    <t>2 TPA Sampah</t>
  </si>
  <si>
    <t>85% Masalah</t>
  </si>
  <si>
    <t>Sumatera Barat dan Luar Sumatera Barat</t>
  </si>
  <si>
    <t>AIO PC</t>
  </si>
  <si>
    <t>Notebook</t>
  </si>
  <si>
    <t>Printer</t>
  </si>
  <si>
    <t>Tersedianya Sopir Kantor</t>
  </si>
  <si>
    <t>Tersedianya Kebutuhan Alat Tulis Kantor</t>
  </si>
  <si>
    <t>Tersedianya kebutuhan akan barang cetakan dan penggandaan/foto copy yang diperlukan</t>
  </si>
  <si>
    <t>Tersedianya alat-alat listrik/Penerangan Bangunan Kantor</t>
  </si>
  <si>
    <t>Tersedianya Bahan Bacaan dan Peraturan Perundang -Undangan</t>
  </si>
  <si>
    <t>Tersedianya Biaya Perjalanan Dinas ke Dalam dan Luar Daerah</t>
  </si>
  <si>
    <t>Terlaksananya Pemeliharaan Peralatan dan Perlangkapan Kantor</t>
  </si>
  <si>
    <t>Terlaksananya Pemeliharaan Komputer dan Jaringan Komputerisasi</t>
  </si>
  <si>
    <t>Tersedianya Pakaian Dinas Harian Karyawan PNS Dinas Perumahan
Rakyat, Kawasan Permukiman dan Pertanahan</t>
  </si>
  <si>
    <t>Peningkatan Pemahaman Peraturan Perundang-undangan</t>
  </si>
  <si>
    <t>Tersedianya Pengelolaan, Pengawasan dan Pengendalian Barang OPD, serta tunjuk aset yang telah dihibahkan ke Kabupaten/Kota</t>
  </si>
  <si>
    <t>Tersusunnya RKA dan DPA OPD Dinas Perumahan Rakyat,
Kawasan Permukiman dan Pertanahan</t>
  </si>
  <si>
    <t>Fasilitasi Pelaksanaan Penyediaan Perumahan di Sumatera Barat</t>
  </si>
  <si>
    <t>Fasilitasi Pelaksanaan Pembiayaan Perumahan di Sumatera Barat</t>
  </si>
  <si>
    <t>10 Kabupaten/Kota</t>
  </si>
  <si>
    <t>Fasilitasi Perda Dokumen Penyediaan perumahan Kabupaten Kota</t>
  </si>
  <si>
    <t>Penyusunan NSPK Pengembangan Perumahan</t>
  </si>
  <si>
    <t>Tersusunnya Norma Standar Pedoman Kriteria Pengembangan Perumahan di Provinsi Sumatera Barat</t>
  </si>
  <si>
    <t>Sosialisasi Peraturan Perundang-undangan Bidang Perumahan</t>
  </si>
  <si>
    <t>4 Unit Kendaraan Roda 4</t>
  </si>
  <si>
    <t>250 Orang</t>
  </si>
  <si>
    <t>RENCANA PROGRAM DAN KEGIATAN OPD TAHUN 2018</t>
  </si>
  <si>
    <t>Terlaksananya Sosialisasi Peraturan Perundang-undangan Bidang Perumahan</t>
  </si>
  <si>
    <t>Sosialisasi Pembangunan Rumah yang Aman Terhadap Bencana Alam</t>
  </si>
  <si>
    <t>Terlaksananya Sosialisasi Pembangunan Rumah yang Aman Terhadap Bencana Alam</t>
  </si>
  <si>
    <t>Workshop Rumah Aman Bencana</t>
  </si>
  <si>
    <t>Terlaksananya Workshop Pembangunan Rumah yang Aman Terhadap Bencana Alam</t>
  </si>
  <si>
    <t>Sertifikasi dan Registrasi Bagi Orang/Badan Hukum Yang Melaksanakan Perancangan dan Perencanaan Rumah</t>
  </si>
  <si>
    <t>Terlaksananya Sertifikasi dan Registrasi kepada Orang/Badan Usaha Yang Melaksanakan Perancangan dan Perencanaan di Bidang Perumahan</t>
  </si>
  <si>
    <t>Monitoring dan Evaluasi Penyelenggaraan Bidang Perumahan Rakyat Sesuai SPM</t>
  </si>
  <si>
    <t>Terlaksananya Monitoring dan Evaluasi Penyelenggaraan Bidang Perumahan Rakyat di Sumatera Barat</t>
  </si>
  <si>
    <t>15 Paket</t>
  </si>
  <si>
    <t>Koordinasi dan Evaluasi Program Kawasan Permukiman di Provinsi Sumatera Barat</t>
  </si>
  <si>
    <t>Terlaksananya Koordinasi dan Evaluasi Program Kawasan Permukiman di Provinsi Sumatera Barat</t>
  </si>
  <si>
    <t>Penyusunan SPM Kawasan Permukiman</t>
  </si>
  <si>
    <t>Tersusunnya Norma  Standar Pedoman  Kawasan Permukiman</t>
  </si>
  <si>
    <t>Fasilitasi dan Sosialisasi Program Kawasan Permukiman</t>
  </si>
  <si>
    <t>Terlaksananya Fasilitasi dan Sosialisasi Program Kawasan Permukiman ke 19 Kab/Kota di Prov Sumatera Barat</t>
  </si>
  <si>
    <t>Pendataan Kawasan Permukiman di Sumatera Barat</t>
  </si>
  <si>
    <t>Tersedianya data kawasan Permukiman di Prov sumatera Barat</t>
  </si>
  <si>
    <t>Stimulasi Perencanaan Prasarana Sarana Utilitas Umum Kawasan Strategis dan Khusus</t>
  </si>
  <si>
    <t>Terlaksananya Perencanaan Prasarana Sarana Utilitas Umum pada Kawasan Strategis dan Khusus</t>
  </si>
  <si>
    <t>Koordinasi Perencanaan Penggunaan Tanah</t>
  </si>
  <si>
    <t>Inventarisasi dan Fasilitasi Pemanfaatan Tanah Kosong dan Tanah Terlantar</t>
  </si>
  <si>
    <t>Koordinasi dan Fasilitasi  Penetapan subjek dan Objek Redistribusi Tanah, Serta Ganti Kerugian Tanah Kelebihan Maksimum dan Tanah Absentee</t>
  </si>
  <si>
    <t>RENCANA TAHUN 2018</t>
  </si>
  <si>
    <t>Koordinasi dan Pembinaan Perencanaan Pengadaan Tanah Untuk Kepentingan Umum</t>
  </si>
  <si>
    <t>Koordinasi dan Fasilitasi Penanganan Masalah Pengadaan Tanah Untuk Kepentingan Umum</t>
  </si>
  <si>
    <t>Koordinasi, Fasilitasi dan Monitoring Pemberian Izin Lokasi</t>
  </si>
  <si>
    <t>Inventarisasi dan Fasilitasi Penetapan Tanah Ulayat</t>
  </si>
  <si>
    <t>Sosialisasi Pengaturan tanah Ulayat</t>
  </si>
  <si>
    <t>1 Kali</t>
  </si>
  <si>
    <t>1 Buku</t>
  </si>
  <si>
    <t xml:space="preserve">Penyusunan Dokumen Perencanaan Penyediaan Perumahan </t>
  </si>
  <si>
    <t>10 Orang Jasa Kebersihan, 6 Orang Jasa Pengamanan Kantor dan 7 Orang Sopir</t>
  </si>
  <si>
    <t>10 Unit PC, 10 Unit Notebook, 10 Unit Pinter, 2 Unit Penghancur Kertas dan 10 Buah Lemari Arsip</t>
  </si>
  <si>
    <t>Pembangunan PLP2K-BK dan Supervisi</t>
  </si>
  <si>
    <t>4 Dokumen</t>
  </si>
  <si>
    <t>7 Dokumen</t>
  </si>
  <si>
    <t>Pembangunan PSU Kawasan Strategis dan Khusus (Rawan Bencana, Agropolitan, Minapolitan, Desa Tertinggal)</t>
  </si>
  <si>
    <t>Terlaksananya Pembangunan Prasarana Sarana Utilitas Umum pada Kawasan Strategis dan Khusus</t>
  </si>
  <si>
    <t>1 Dokumen, 1 x Kegiatan</t>
  </si>
  <si>
    <t>3 Koran Warta Perundangan, 3 Koran Nasional, 2 Koran Lokal dan 2 Tabloid Lokal</t>
  </si>
  <si>
    <t>18 Publikasi</t>
  </si>
  <si>
    <t>8 Kendaraan Roda 4</t>
  </si>
  <si>
    <t>Operasional</t>
  </si>
  <si>
    <t>20 Unit Komputer, 15 Unit Notebook dan 15 Printer</t>
  </si>
  <si>
    <t>12 Orang Pelatihan Luar Daerah &amp; 9 Orang Pelatihan Dalam Daerah</t>
  </si>
  <si>
    <t>Tersedianya Jasa Telekomunikasi, dan Internet untuk Pendukung Operasional Kantor</t>
  </si>
  <si>
    <t>Pengadaan Kendaraan Dinas Operasional</t>
  </si>
  <si>
    <t>Tersedianya kendaraan dinas operasional</t>
  </si>
  <si>
    <t>Tersedianya Meubelier guna menunjang kelancaran Aktivitas Kantor</t>
  </si>
  <si>
    <t>10 Buah Meja Rapat dan 10 Buah Kursi Rapat</t>
  </si>
  <si>
    <t>Tersusunnya Laporan Capaian Kinerja OPD (LAKIP, LKPJ dan
LPPD)</t>
  </si>
  <si>
    <t>Terlaksananya Kelancaran Penatausahaan Keuangan OPD</t>
  </si>
  <si>
    <t>Terlaksananya Monitoring Evaluasi Kinerja dan Pelaporan Program Tahunan OPD secara Terpadu</t>
  </si>
  <si>
    <t>Program Pengelolaan dan Pengembangan SPAM lintas daerah Kab/Kota</t>
  </si>
  <si>
    <t>Program Penyelenggaraan penataan bangunan dan lingkungan di kawasan strategis daerah Provinsi dan lintas daerah Kabupaten/Kota</t>
  </si>
  <si>
    <t>Program Pengelolaan sistem drainase kewenangan Provinsi</t>
  </si>
  <si>
    <t>Program Pengelolaan dan pengembangan sistem air limbah</t>
  </si>
  <si>
    <t>x</t>
  </si>
  <si>
    <t>xx</t>
  </si>
  <si>
    <t>Sosialisasi Percepatan Penyediaan Perumahan melalui Fasilitas Likuiditas Pembiayaan Perumahan (FLPP)</t>
  </si>
  <si>
    <t>Sosialisasi dan Workshop Pembangunan Rumah yang Aman Terhadap Bencana Alam</t>
  </si>
  <si>
    <t>Terlaksananya Sosialisasi Peraturan Perundang-undangan Bidang Perumahan Kepada Aparatur Pemerintah Provinsi/Kabupaten/Kota</t>
  </si>
  <si>
    <t>Terlaksananya Sosialisasi dan Wokshop Pembangunan Rumah yang
Aman terhadap Bencana Alam kepada Pelaku Pembangunan di Bidang
Perumahan</t>
  </si>
  <si>
    <t>Monitoring dan Evaluasi Penyelenggaraan Bidang Perumahan Rakyat</t>
  </si>
  <si>
    <t>Terlaksananya Monitoring dan Evaluasi Penyelenggaraan Bidang
Perumahan Rakyat pada 19 Kabupaten/Kota</t>
  </si>
  <si>
    <t>Penyusunan SPM Bidang Perumahan Rakyat Provinsi Sumatera Barat</t>
  </si>
  <si>
    <t>Tersusunnya Standar Pelayanan Minimal Bidang Perumahan di
Provinsi Sumatera Barat</t>
  </si>
  <si>
    <t>Meningkatkan pengelolaan TPA Sampah Regional</t>
  </si>
  <si>
    <t>Meningkatnya Pembangunan Infrastruktur TPA Sampah Regional</t>
  </si>
  <si>
    <t>Pemantauan kualitas lingkungan kawasan TPA Sampah Regional</t>
  </si>
  <si>
    <t>Jumlah laporan kawasan lingkungan TPA Sampah Regional yang
dipantau</t>
  </si>
  <si>
    <t>Tersedianya Buku Dokumen Lingkungan TPA Regional Sijunjung</t>
  </si>
  <si>
    <t>Terlaksananya Pembangunan Penanganan Lingkungan Perumahan dan Permukiman Kumuh Berbasis Kawasan (PLP2K-BK)</t>
  </si>
  <si>
    <t>Perencanaan Penanganan Lingkungan Perumahan dan Permukiman Kumuh Berbasis Kawasan (PLP2K-BK)</t>
  </si>
  <si>
    <t>Terlaksananya Perencanaan Penanganan Lingkungan Perumahan dan
Permukiman Kumuh Berbasis Kawasan (PLP2K-BK)</t>
  </si>
  <si>
    <t>Terlaksananya pembangunan kawasan strategis dan khusus</t>
  </si>
  <si>
    <t>Perencanaan Prasarana Sarana Utilitas Umum Kawasan Strategis dan Khusus</t>
  </si>
  <si>
    <t>Terlaksananya Perencanaan Prasarana Sarana Utilitas (PSU) Kawasan
Strategis dan Khusus</t>
  </si>
  <si>
    <t>Penyusunan Ranperda Persampahan Provinsi Sumatera Barat</t>
  </si>
  <si>
    <t>Dokumen Draft Ranperda Provinsi Sumatera Barat tentang
Persampahan</t>
  </si>
  <si>
    <t>Sosialisasi persampahan terhadap Kab/Kota</t>
  </si>
  <si>
    <t>Jumlah kab/kota yang telah diberikan sosialisasi persampahan</t>
  </si>
  <si>
    <t>Terlaksananya Penanganan Masalah Pertanahan di Provinsi Sumatera Barat</t>
  </si>
  <si>
    <t>Penyusunan Perencanaan Penggunaan Tanah</t>
  </si>
  <si>
    <t>Terlaksananya Sosialisasi dan Koordinasi Penyusunan Perencanaan
Penggunaan Tanah</t>
  </si>
  <si>
    <t>Sosialisasi dan Pembinaan Penetapan subjek dan Objek Redistribusi Tanah, Serta Ganti Kerugian Tanah Kelebihan Maksimum dan Tanah Absentee</t>
  </si>
  <si>
    <t>Terlaksananya Sosialisasi dan Pembinaan Penetapan subjek dan Objek
Redistribusi Tanah, Serta Ganti Kerugian Tanah Kelebihan Maksimum
dan Tanah Absentee kepada Aparatur Pemerintah Provinsi dan
Kabupaten/Kota di Sumatera Barat</t>
  </si>
  <si>
    <t>Bimtek Pengelolaan Pertanahan</t>
  </si>
  <si>
    <t>Terlaksananya Bimtek Pengelolaan Pertanahan</t>
  </si>
  <si>
    <t>Inventarisasi dan Penanganan Masalah Pengelolaan Pertanahan</t>
  </si>
  <si>
    <t>Terlaksananya Sosialisasi dan Koordinasi dalam Pelaksanaan
Inventarisasi dan Penanganan Masalah Pengelolaan Pertanahan</t>
  </si>
  <si>
    <t>Pembinaan dan Monitoring Pengadaan Tanah Untuk Kepentingan Umum</t>
  </si>
  <si>
    <t>Terlaksananya Pembinaaan dan Monitoring Pengadaan Tanah Untuk
Kepentingan Umum</t>
  </si>
  <si>
    <t>Penanganan Masalah Sengketa  dan Konflik Pertanahan di Sumatera Barat</t>
  </si>
  <si>
    <t>Terlaksananya Penanganan Masalah Sengketa dan Konflik Pertanahan
di Provinsi Sumatera Barat</t>
  </si>
  <si>
    <t>Pembinaan dan Monitoring  Pemberian Izin Lokasi</t>
  </si>
  <si>
    <t>Terlaksananya Sosialisasi dan Monitoring Pemberian Izin Lokasi</t>
  </si>
  <si>
    <t>Terlaksananya Monev Pengadaan Tanah Bagi Pembangunan Untuk Kepentingan Umum</t>
  </si>
  <si>
    <t>PERKIRAAN MAJU RENCANA TAHUN 2019</t>
  </si>
  <si>
    <t>KEBUTUHAN DANA/PAGU INDIKATIF</t>
  </si>
  <si>
    <t>3 TPA Sampah</t>
  </si>
  <si>
    <t>6 Orang Sopir</t>
  </si>
  <si>
    <t>1 Koran Warta Perundangan, 1 Koran Nasional, 1 Koran
Lokal dan 1 Tabloid Lokal</t>
  </si>
  <si>
    <t>8 Publikasi</t>
  </si>
  <si>
    <t>2 Unit Mesin Absensi, 9 Unit PC, 4 Unit Notebook, 14 Unit
Pinter, 1 Meja, 5 Kursi, 1 Sofa dan 3 Buah Lemari Arsip</t>
  </si>
  <si>
    <t>Terlaksananya Pemeliharaan Kendaraan Dinas/Operasional</t>
  </si>
  <si>
    <t>6 Kendaraan Roda 4</t>
  </si>
  <si>
    <t>7 Unit Komputer dan 4 Unit Notebook</t>
  </si>
  <si>
    <t>102 Orang</t>
  </si>
  <si>
    <t>4 Orang Pelatihan Luar Daerah &amp; 4 Orang Pelatihan Dalam
Daerah</t>
  </si>
  <si>
    <t>Terlaksananya Sosialisasi dan Rapat Koordinasi Penguatan
Kelembagaan dan Pembinaan Pokja Perumahan dan Kawasan
Permukiman Provinsi Sumatera Barat serta terlaksananya
pendampingan bidang teknis PPSP dan AMPL</t>
  </si>
  <si>
    <t>1 Laporan, 56 Orang x 2 Kali Kegiatan</t>
  </si>
  <si>
    <t>Terlaksananya Sosialisasi Percepatan Penyediaan Perumahan melalui
Fasilitas Likuiditas Pembiayaan Perumahan (FLPP)</t>
  </si>
  <si>
    <t>60 Orang x 2 Kali Kegiatan</t>
  </si>
  <si>
    <t>Updating Data Rumah Tidak Layak Huni di Provinsi Sumatera Barat</t>
  </si>
  <si>
    <t>Terlaksananya Updating Data Rumah Tidak Layak Huni di Provinsi
Sumatera Barat</t>
  </si>
  <si>
    <t>Terlaksananya Sosialisasi Peraturan Perundang-undangan Bidang
Perumahan Kepada Aparatur Pemerintah Provinsi/Kabupaten/Kota</t>
  </si>
  <si>
    <t>60 Orang x 2 Angkatan</t>
  </si>
  <si>
    <t>50 Orang x 1 Angkatan</t>
  </si>
  <si>
    <t>Terlaksananya operasional TPA</t>
  </si>
  <si>
    <t>Tersedianya infrastruktur di TPA Sampah Regional</t>
  </si>
  <si>
    <t>4 laporan RKL/RPL</t>
  </si>
  <si>
    <t>2 Paket</t>
  </si>
  <si>
    <t>19 Kab/Kota</t>
  </si>
  <si>
    <t>1 Laporan,1 Kali Kegiatan (50 Org)</t>
  </si>
  <si>
    <t>1 Kali kegiatan (55 Org)</t>
  </si>
  <si>
    <t>1 laporan, 3 Kali Kegiatan (180 Org)</t>
  </si>
  <si>
    <t>1 Laporan, 1 Kali Kegiatan (50 Orang)</t>
  </si>
  <si>
    <t>ANGGARAN TAHUN 2018</t>
  </si>
  <si>
    <t>56 Macam</t>
  </si>
  <si>
    <t>3800 Lembar</t>
  </si>
  <si>
    <t>18 Macam</t>
  </si>
  <si>
    <t>1008 Kali</t>
  </si>
  <si>
    <t>5 Unit</t>
  </si>
  <si>
    <t>6 Mobil</t>
  </si>
  <si>
    <t>20 Kali</t>
  </si>
  <si>
    <t>2 Kali Kegiatan</t>
  </si>
  <si>
    <t>1 Kali Kegiatan</t>
  </si>
  <si>
    <t>Pendampingan Penyusunan Dokumen Penyediaan Perumahan Kabupaten/Kota</t>
  </si>
  <si>
    <t>Rehabilitasi Rumah Tidak Layak Huni Bagi MBR di Kawasan Kumuh</t>
  </si>
  <si>
    <t xml:space="preserve">Terlaksananya Rehabilitasi Rumah Tidak Layak Huni bagi MBR di Kawasan Kumuh </t>
  </si>
  <si>
    <t>Terlaksananya Penyusunan Dokumen Penyediaan Perumahan Kabupaten/Kota</t>
  </si>
  <si>
    <t>Verifikasi kawasan Kumuh</t>
  </si>
  <si>
    <t>Tersedianya Data Kawasan kumuh yang telah terverifikasi</t>
  </si>
  <si>
    <t>Padang,      Maret 2018</t>
  </si>
  <si>
    <t>KEPALA OPD DINAS PERUMAHAN RAKYAT, KAWASAN PERMUKIMAN DAN PERTANAHAN</t>
  </si>
  <si>
    <t>Ir. CHANDRA MUSTIKA</t>
  </si>
  <si>
    <t>NIP. 19590815 198703 1 007</t>
  </si>
  <si>
    <t>001</t>
  </si>
  <si>
    <t>0001</t>
  </si>
  <si>
    <t>0003</t>
  </si>
  <si>
    <t>0008</t>
  </si>
  <si>
    <t>0009</t>
  </si>
  <si>
    <t>0010</t>
  </si>
  <si>
    <t>0013</t>
  </si>
  <si>
    <t>0015</t>
  </si>
  <si>
    <t>0017</t>
  </si>
  <si>
    <t>002</t>
  </si>
  <si>
    <t>0371</t>
  </si>
  <si>
    <t>0006</t>
  </si>
  <si>
    <t>003</t>
  </si>
  <si>
    <t>004</t>
  </si>
  <si>
    <t>005</t>
  </si>
  <si>
    <t>0002</t>
  </si>
  <si>
    <t>0005</t>
  </si>
  <si>
    <t>0011</t>
  </si>
  <si>
    <t>043</t>
  </si>
  <si>
    <t>044</t>
  </si>
  <si>
    <t>0007</t>
  </si>
  <si>
    <t>045</t>
  </si>
  <si>
    <t>0004</t>
  </si>
  <si>
    <t>046</t>
  </si>
  <si>
    <t>00</t>
  </si>
  <si>
    <t>22 Kali</t>
  </si>
  <si>
    <t>7 Orang Sopir</t>
  </si>
  <si>
    <t>62 Kali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</si>
</sst>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Rp&quot;* #,##0_);_(&quot;Rp&quot;* \(#,##0\);_(&quot;Rp&quot;* &quot;-&quot;_);_(@_)"/>
    <numFmt numFmtId="165" formatCode="_(* #,##0_);_(* \(#,##0\);_(* &quot;-&quot;_);_(@_)"/>
    <numFmt numFmtId="166" formatCode="_(* #,##0.00_);_(* \(#,##0.00\);_(* &quot;-&quot;??_);_(@_)"/>
    <numFmt numFmtId="167" formatCode="_(* #,##0_);_(* \(#,##0\);_(* &quot;-&quot;??_);_(@_)"/>
    <numFmt numFmtId="168" formatCode="#,##0.00;[Red]#,##0.00"/>
  </numFmts>
  <fonts count="47"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b/>
      <sz val="11"/>
      <name val="Calibri"/>
      <family val="2"/>
      <scheme val="minor"/>
    </font>
    <font>
      <b/>
      <sz val="11"/>
      <color indexed="8"/>
      <name val="Calibri"/>
      <family val="2"/>
      <scheme val="minor"/>
    </font>
    <font>
      <sz val="11"/>
      <name val="Calibri"/>
      <family val="2"/>
      <scheme val="minor"/>
    </font>
    <font>
      <sz val="11"/>
      <color theme="1"/>
      <name val="Calibri"/>
      <family val="2"/>
      <scheme val="minor"/>
    </font>
    <font>
      <sz val="12"/>
      <color theme="1"/>
      <name val="Calibri"/>
      <family val="2"/>
      <scheme val="minor"/>
    </font>
    <font>
      <b/>
      <sz val="14"/>
      <color theme="1"/>
      <name val="Calibri"/>
      <family val="2"/>
      <scheme val="minor"/>
    </font>
    <font>
      <sz val="12"/>
      <name val="Arial Narrow"/>
      <family val="2"/>
    </font>
    <font>
      <b/>
      <sz val="14"/>
      <name val="Arial Narrow"/>
      <family val="2"/>
    </font>
    <font>
      <b/>
      <sz val="12"/>
      <name val="Arial Narrow"/>
      <family val="2"/>
    </font>
    <font>
      <i/>
      <sz val="12"/>
      <name val="Arial Narrow"/>
      <family val="2"/>
    </font>
    <font>
      <sz val="10"/>
      <name val="Arial"/>
      <family val="2"/>
    </font>
    <font>
      <b/>
      <sz val="9"/>
      <color indexed="81"/>
      <name val="Tahoma"/>
      <family val="2"/>
    </font>
    <font>
      <sz val="9"/>
      <color indexed="81"/>
      <name val="Tahoma"/>
      <family val="2"/>
    </font>
    <font>
      <sz val="14"/>
      <name val="Arial Black"/>
      <family val="2"/>
    </font>
    <font>
      <b/>
      <sz val="12"/>
      <name val="Calibri"/>
      <family val="2"/>
      <scheme val="minor"/>
    </font>
    <font>
      <b/>
      <sz val="12"/>
      <color indexed="8"/>
      <name val="Calibri"/>
      <family val="2"/>
      <scheme val="minor"/>
    </font>
    <font>
      <sz val="12"/>
      <color indexed="8"/>
      <name val="Calibri"/>
      <family val="2"/>
      <scheme val="minor"/>
    </font>
    <font>
      <sz val="11"/>
      <color theme="1"/>
      <name val="Calibri"/>
      <family val="2"/>
      <charset val="1"/>
      <scheme val="minor"/>
    </font>
    <font>
      <sz val="12"/>
      <name val="Calibri"/>
      <family val="2"/>
      <scheme val="minor"/>
    </font>
    <font>
      <b/>
      <sz val="12"/>
      <color theme="1"/>
      <name val="Calibri"/>
      <family val="2"/>
      <scheme val="minor"/>
    </font>
    <font>
      <sz val="10"/>
      <color theme="1"/>
      <name val="Arial"/>
      <family val="2"/>
      <charset val="1"/>
    </font>
    <font>
      <b/>
      <sz val="12"/>
      <color rgb="FF00B050"/>
      <name val="Calibri"/>
      <family val="2"/>
      <scheme val="minor"/>
    </font>
    <font>
      <sz val="11"/>
      <color indexed="8"/>
      <name val="Calibri"/>
      <family val="2"/>
      <charset val="1"/>
    </font>
    <font>
      <i/>
      <sz val="12"/>
      <color theme="1"/>
      <name val="Calibri"/>
      <family val="2"/>
      <scheme val="minor"/>
    </font>
    <font>
      <b/>
      <sz val="12"/>
      <color theme="0"/>
      <name val="Calibri"/>
      <family val="2"/>
      <scheme val="minor"/>
    </font>
    <font>
      <sz val="12"/>
      <color theme="0"/>
      <name val="Calibri"/>
      <family val="2"/>
      <scheme val="minor"/>
    </font>
    <font>
      <b/>
      <sz val="14"/>
      <name val="Calibri"/>
      <family val="2"/>
      <scheme val="minor"/>
    </font>
    <font>
      <b/>
      <sz val="14"/>
      <color theme="0"/>
      <name val="Calibri"/>
      <family val="2"/>
      <scheme val="minor"/>
    </font>
    <font>
      <b/>
      <sz val="14"/>
      <color indexed="8"/>
      <name val="Calibri"/>
      <family val="2"/>
      <scheme val="minor"/>
    </font>
    <font>
      <sz val="10"/>
      <color theme="1"/>
      <name val="Calibri"/>
      <family val="2"/>
      <scheme val="minor"/>
    </font>
    <font>
      <sz val="11"/>
      <color rgb="FFFF0000"/>
      <name val="Calibri"/>
      <family val="2"/>
      <scheme val="minor"/>
    </font>
    <font>
      <b/>
      <sz val="16"/>
      <name val="Calibri"/>
      <family val="2"/>
      <scheme val="minor"/>
    </font>
    <font>
      <sz val="14"/>
      <name val="Calibri"/>
      <family val="2"/>
      <scheme val="minor"/>
    </font>
    <font>
      <sz val="14"/>
      <color indexed="8"/>
      <name val="Calibri"/>
      <family val="2"/>
      <scheme val="minor"/>
    </font>
    <font>
      <b/>
      <sz val="12"/>
      <color rgb="FFFF0000"/>
      <name val="Calibri"/>
      <family val="2"/>
      <scheme val="minor"/>
    </font>
    <font>
      <sz val="12"/>
      <color rgb="FFFF0000"/>
      <name val="Calibri"/>
      <family val="2"/>
      <scheme val="minor"/>
    </font>
    <font>
      <i/>
      <sz val="12"/>
      <color rgb="FFFF0000"/>
      <name val="Calibri"/>
      <family val="2"/>
      <scheme val="minor"/>
    </font>
    <font>
      <i/>
      <sz val="12"/>
      <name val="Calibri"/>
      <family val="2"/>
      <scheme val="minor"/>
    </font>
    <font>
      <i/>
      <sz val="12"/>
      <color theme="0"/>
      <name val="Calibri"/>
      <family val="2"/>
      <scheme val="minor"/>
    </font>
    <font>
      <sz val="12"/>
      <color indexed="8"/>
      <name val="Calibri"/>
      <family val="2"/>
    </font>
    <font>
      <sz val="12"/>
      <name val="Calibri"/>
      <family val="2"/>
    </font>
    <font>
      <sz val="10"/>
      <name val="Calibri"/>
      <family val="2"/>
      <scheme val="minor"/>
    </font>
  </fonts>
  <fills count="1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
      <patternFill patternType="solid">
        <fgColor rgb="FFFFFF00"/>
        <bgColor indexed="64"/>
      </patternFill>
    </fill>
    <fill>
      <patternFill patternType="solid">
        <fgColor rgb="FFCCFF99"/>
        <bgColor indexed="64"/>
      </patternFill>
    </fill>
    <fill>
      <patternFill patternType="solid">
        <fgColor rgb="FFCCFFCC"/>
        <bgColor indexed="64"/>
      </patternFill>
    </fill>
    <fill>
      <patternFill patternType="solid">
        <fgColor rgb="FF99FFCC"/>
        <bgColor indexed="64"/>
      </patternFill>
    </fill>
    <fill>
      <patternFill patternType="solid">
        <fgColor rgb="FF92D05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69D8FF"/>
        <bgColor indexed="64"/>
      </patternFill>
    </fill>
  </fills>
  <borders count="127">
    <border>
      <left/>
      <right/>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medium">
        <color indexed="64"/>
      </bottom>
      <diagonal/>
    </border>
    <border>
      <left style="double">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double">
        <color auto="1"/>
      </left>
      <right style="thin">
        <color auto="1"/>
      </right>
      <top style="hair">
        <color auto="1"/>
      </top>
      <bottom style="double">
        <color auto="1"/>
      </bottom>
      <diagonal/>
    </border>
    <border>
      <left style="thin">
        <color auto="1"/>
      </left>
      <right style="thin">
        <color auto="1"/>
      </right>
      <top style="hair">
        <color auto="1"/>
      </top>
      <bottom style="double">
        <color auto="1"/>
      </bottom>
      <diagonal/>
    </border>
    <border>
      <left/>
      <right style="thin">
        <color auto="1"/>
      </right>
      <top style="hair">
        <color auto="1"/>
      </top>
      <bottom style="double">
        <color auto="1"/>
      </bottom>
      <diagonal/>
    </border>
    <border>
      <left style="thin">
        <color auto="1"/>
      </left>
      <right style="thin">
        <color auto="1"/>
      </right>
      <top/>
      <bottom style="hair">
        <color auto="1"/>
      </bottom>
      <diagonal/>
    </border>
    <border>
      <left/>
      <right style="thin">
        <color auto="1"/>
      </right>
      <top style="double">
        <color auto="1"/>
      </top>
      <bottom style="thin">
        <color auto="1"/>
      </bottom>
      <diagonal/>
    </border>
    <border>
      <left style="thin">
        <color auto="1"/>
      </left>
      <right style="thin">
        <color auto="1"/>
      </right>
      <top style="double">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style="double">
        <color auto="1"/>
      </left>
      <right/>
      <top style="double">
        <color auto="1"/>
      </top>
      <bottom/>
      <diagonal/>
    </border>
    <border>
      <left/>
      <right/>
      <top style="double">
        <color auto="1"/>
      </top>
      <bottom/>
      <diagonal/>
    </border>
    <border>
      <left/>
      <right style="thin">
        <color auto="1"/>
      </right>
      <top style="double">
        <color auto="1"/>
      </top>
      <bottom/>
      <diagonal/>
    </border>
    <border>
      <left style="double">
        <color auto="1"/>
      </left>
      <right/>
      <top/>
      <bottom/>
      <diagonal/>
    </border>
    <border>
      <left style="thin">
        <color auto="1"/>
      </left>
      <right/>
      <top style="hair">
        <color auto="1"/>
      </top>
      <bottom style="double">
        <color auto="1"/>
      </bottom>
      <diagonal/>
    </border>
    <border>
      <left/>
      <right/>
      <top/>
      <bottom style="double">
        <color indexed="64"/>
      </bottom>
      <diagonal/>
    </border>
    <border>
      <left style="thin">
        <color auto="1"/>
      </left>
      <right style="thin">
        <color indexed="64"/>
      </right>
      <top/>
      <bottom/>
      <diagonal/>
    </border>
    <border>
      <left style="thin">
        <color auto="1"/>
      </left>
      <right style="thin">
        <color auto="1"/>
      </right>
      <top style="thin">
        <color auto="1"/>
      </top>
      <bottom/>
      <diagonal/>
    </border>
    <border>
      <left style="double">
        <color auto="1"/>
      </left>
      <right style="thin">
        <color auto="1"/>
      </right>
      <top/>
      <bottom style="hair">
        <color auto="1"/>
      </bottom>
      <diagonal/>
    </border>
    <border>
      <left/>
      <right/>
      <top/>
      <bottom style="hair">
        <color indexed="64"/>
      </bottom>
      <diagonal/>
    </border>
    <border>
      <left style="thin">
        <color indexed="64"/>
      </left>
      <right/>
      <top/>
      <bottom style="hair">
        <color indexed="64"/>
      </bottom>
      <diagonal/>
    </border>
    <border>
      <left/>
      <right style="thin">
        <color auto="1"/>
      </right>
      <top/>
      <bottom style="hair">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thin">
        <color indexed="64"/>
      </right>
      <top style="double">
        <color auto="1"/>
      </top>
      <bottom style="double">
        <color auto="1"/>
      </bottom>
      <diagonal/>
    </border>
    <border>
      <left style="thin">
        <color auto="1"/>
      </left>
      <right style="thin">
        <color indexed="64"/>
      </right>
      <top style="double">
        <color auto="1"/>
      </top>
      <bottom style="double">
        <color auto="1"/>
      </bottom>
      <diagonal/>
    </border>
    <border>
      <left style="thin">
        <color auto="1"/>
      </left>
      <right style="double">
        <color auto="1"/>
      </right>
      <top style="double">
        <color auto="1"/>
      </top>
      <bottom style="double">
        <color auto="1"/>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auto="1"/>
      </left>
      <right/>
      <top/>
      <bottom style="thin">
        <color auto="1"/>
      </bottom>
      <diagonal/>
    </border>
    <border>
      <left style="thin">
        <color auto="1"/>
      </left>
      <right style="double">
        <color auto="1"/>
      </right>
      <top/>
      <bottom style="thin">
        <color auto="1"/>
      </bottom>
      <diagonal/>
    </border>
    <border>
      <left style="thin">
        <color indexed="64"/>
      </left>
      <right style="double">
        <color auto="1"/>
      </right>
      <top/>
      <bottom/>
      <diagonal/>
    </border>
    <border>
      <left style="double">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style="double">
        <color auto="1"/>
      </right>
      <top/>
      <bottom style="hair">
        <color indexed="64"/>
      </bottom>
      <diagonal/>
    </border>
    <border>
      <left style="double">
        <color indexed="64"/>
      </left>
      <right/>
      <top style="hair">
        <color indexed="64"/>
      </top>
      <bottom style="hair">
        <color indexed="64"/>
      </bottom>
      <diagonal/>
    </border>
    <border>
      <left style="thin">
        <color auto="1"/>
      </left>
      <right style="double">
        <color auto="1"/>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double">
        <color indexed="64"/>
      </bottom>
      <diagonal/>
    </border>
    <border>
      <left style="thin">
        <color indexed="64"/>
      </left>
      <right style="thin">
        <color indexed="64"/>
      </right>
      <top style="hair">
        <color indexed="64"/>
      </top>
      <bottom/>
      <diagonal/>
    </border>
    <border>
      <left style="thin">
        <color auto="1"/>
      </left>
      <right/>
      <top style="double">
        <color auto="1"/>
      </top>
      <bottom/>
      <diagonal/>
    </border>
    <border>
      <left style="thin">
        <color auto="1"/>
      </left>
      <right/>
      <top style="thin">
        <color auto="1"/>
      </top>
      <bottom style="thin">
        <color auto="1"/>
      </bottom>
      <diagonal/>
    </border>
    <border>
      <left style="thin">
        <color auto="1"/>
      </left>
      <right style="double">
        <color auto="1"/>
      </right>
      <top style="double">
        <color auto="1"/>
      </top>
      <bottom/>
      <diagonal/>
    </border>
    <border>
      <left style="thin">
        <color auto="1"/>
      </left>
      <right style="double">
        <color auto="1"/>
      </right>
      <top style="hair">
        <color indexed="64"/>
      </top>
      <bottom/>
      <diagonal/>
    </border>
    <border>
      <left/>
      <right style="thin">
        <color indexed="64"/>
      </right>
      <top style="hair">
        <color indexed="64"/>
      </top>
      <bottom/>
      <diagonal/>
    </border>
    <border>
      <left/>
      <right/>
      <top style="hair">
        <color indexed="64"/>
      </top>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style="hair">
        <color auto="1"/>
      </top>
      <bottom/>
      <diagonal/>
    </border>
    <border>
      <left style="thin">
        <color auto="1"/>
      </left>
      <right style="thin">
        <color indexed="64"/>
      </right>
      <top/>
      <bottom style="double">
        <color auto="1"/>
      </bottom>
      <diagonal/>
    </border>
    <border>
      <left style="thin">
        <color auto="1"/>
      </left>
      <right/>
      <top style="double">
        <color auto="1"/>
      </top>
      <bottom style="double">
        <color auto="1"/>
      </bottom>
      <diagonal/>
    </border>
    <border>
      <left style="thin">
        <color indexed="64"/>
      </left>
      <right style="thin">
        <color indexed="64"/>
      </right>
      <top style="hair">
        <color indexed="64"/>
      </top>
      <bottom style="thin">
        <color indexed="64"/>
      </bottom>
      <diagonal/>
    </border>
    <border>
      <left style="double">
        <color auto="1"/>
      </left>
      <right/>
      <top/>
      <bottom style="double">
        <color auto="1"/>
      </bottom>
      <diagonal/>
    </border>
    <border>
      <left/>
      <right style="thin">
        <color indexed="64"/>
      </right>
      <top/>
      <bottom style="double">
        <color auto="1"/>
      </bottom>
      <diagonal/>
    </border>
    <border>
      <left style="thin">
        <color auto="1"/>
      </left>
      <right/>
      <top/>
      <bottom style="double">
        <color indexed="64"/>
      </bottom>
      <diagonal/>
    </border>
    <border>
      <left/>
      <right style="double">
        <color auto="1"/>
      </right>
      <top style="double">
        <color auto="1"/>
      </top>
      <bottom/>
      <diagonal/>
    </border>
    <border>
      <left style="medium">
        <color indexed="64"/>
      </left>
      <right style="thin">
        <color indexed="64"/>
      </right>
      <top style="medium">
        <color indexed="64"/>
      </top>
      <bottom/>
      <diagonal/>
    </border>
    <border>
      <left style="double">
        <color auto="1"/>
      </left>
      <right style="thin">
        <color auto="1"/>
      </right>
      <top/>
      <bottom/>
      <diagonal/>
    </border>
    <border>
      <left style="double">
        <color auto="1"/>
      </left>
      <right style="thin">
        <color auto="1"/>
      </right>
      <top style="hair">
        <color auto="1"/>
      </top>
      <bottom/>
      <diagonal/>
    </border>
    <border>
      <left style="double">
        <color auto="1"/>
      </left>
      <right style="thin">
        <color auto="1"/>
      </right>
      <top style="thin">
        <color auto="1"/>
      </top>
      <bottom style="thin">
        <color auto="1"/>
      </bottom>
      <diagonal/>
    </border>
    <border>
      <left style="double">
        <color auto="1"/>
      </left>
      <right style="thin">
        <color auto="1"/>
      </right>
      <top/>
      <bottom style="double">
        <color auto="1"/>
      </bottom>
      <diagonal/>
    </border>
    <border>
      <left style="thin">
        <color indexed="64"/>
      </left>
      <right style="double">
        <color auto="1"/>
      </right>
      <top/>
      <bottom style="double">
        <color indexed="64"/>
      </bottom>
      <diagonal/>
    </border>
    <border>
      <left style="thin">
        <color indexed="64"/>
      </left>
      <right/>
      <top style="thin">
        <color auto="1"/>
      </top>
      <bottom style="hair">
        <color auto="1"/>
      </bottom>
      <diagonal/>
    </border>
    <border>
      <left style="thin">
        <color auto="1"/>
      </left>
      <right style="thin">
        <color indexed="64"/>
      </right>
      <top style="thin">
        <color auto="1"/>
      </top>
      <bottom style="hair">
        <color auto="1"/>
      </bottom>
      <diagonal/>
    </border>
    <border>
      <left style="double">
        <color indexed="64"/>
      </left>
      <right/>
      <top style="hair">
        <color indexed="64"/>
      </top>
      <bottom/>
      <diagonal/>
    </border>
    <border>
      <left style="double">
        <color indexed="64"/>
      </left>
      <right/>
      <top/>
      <bottom style="hair">
        <color indexed="64"/>
      </bottom>
      <diagonal/>
    </border>
    <border>
      <left style="thin">
        <color indexed="64"/>
      </left>
      <right style="double">
        <color auto="1"/>
      </right>
      <top style="thin">
        <color indexed="64"/>
      </top>
      <bottom/>
      <diagonal/>
    </border>
    <border>
      <left style="thin">
        <color indexed="64"/>
      </left>
      <right/>
      <top style="hair">
        <color indexed="64"/>
      </top>
      <bottom style="thin">
        <color auto="1"/>
      </bottom>
      <diagonal/>
    </border>
    <border>
      <left/>
      <right style="thin">
        <color indexed="64"/>
      </right>
      <top style="hair">
        <color indexed="64"/>
      </top>
      <bottom style="thin">
        <color auto="1"/>
      </bottom>
      <diagonal/>
    </border>
    <border>
      <left style="double">
        <color auto="1"/>
      </left>
      <right style="thin">
        <color auto="1"/>
      </right>
      <top style="thin">
        <color auto="1"/>
      </top>
      <bottom style="hair">
        <color auto="1"/>
      </bottom>
      <diagonal/>
    </border>
    <border>
      <left/>
      <right style="double">
        <color auto="1"/>
      </right>
      <top/>
      <bottom style="thin">
        <color indexed="64"/>
      </bottom>
      <diagonal/>
    </border>
    <border>
      <left/>
      <right style="double">
        <color auto="1"/>
      </right>
      <top style="thin">
        <color auto="1"/>
      </top>
      <bottom style="thin">
        <color auto="1"/>
      </bottom>
      <diagonal/>
    </border>
    <border>
      <left/>
      <right style="double">
        <color auto="1"/>
      </right>
      <top/>
      <bottom style="hair">
        <color indexed="64"/>
      </bottom>
      <diagonal/>
    </border>
    <border>
      <left/>
      <right style="double">
        <color auto="1"/>
      </right>
      <top style="hair">
        <color indexed="64"/>
      </top>
      <bottom/>
      <diagonal/>
    </border>
    <border>
      <left/>
      <right style="double">
        <color auto="1"/>
      </right>
      <top style="hair">
        <color indexed="64"/>
      </top>
      <bottom style="hair">
        <color indexed="64"/>
      </bottom>
      <diagonal/>
    </border>
    <border>
      <left/>
      <right style="double">
        <color auto="1"/>
      </right>
      <top style="thin">
        <color auto="1"/>
      </top>
      <bottom style="hair">
        <color indexed="64"/>
      </bottom>
      <diagonal/>
    </border>
    <border>
      <left/>
      <right style="double">
        <color auto="1"/>
      </right>
      <top style="hair">
        <color indexed="64"/>
      </top>
      <bottom style="thin">
        <color auto="1"/>
      </bottom>
      <diagonal/>
    </border>
    <border>
      <left/>
      <right style="double">
        <color auto="1"/>
      </right>
      <top style="hair">
        <color auto="1"/>
      </top>
      <bottom style="double">
        <color auto="1"/>
      </bottom>
      <diagonal/>
    </border>
    <border>
      <left/>
      <right style="double">
        <color auto="1"/>
      </right>
      <top/>
      <bottom/>
      <diagonal/>
    </border>
    <border>
      <left style="double">
        <color auto="1"/>
      </left>
      <right style="thin">
        <color indexed="64"/>
      </right>
      <top style="hair">
        <color auto="1"/>
      </top>
      <bottom style="thin">
        <color auto="1"/>
      </bottom>
      <diagonal/>
    </border>
    <border>
      <left/>
      <right style="double">
        <color auto="1"/>
      </right>
      <top style="double">
        <color auto="1"/>
      </top>
      <bottom style="thin">
        <color auto="1"/>
      </bottom>
      <diagonal/>
    </border>
    <border>
      <left style="thin">
        <color indexed="64"/>
      </left>
      <right style="double">
        <color auto="1"/>
      </right>
      <top style="thin">
        <color auto="1"/>
      </top>
      <bottom style="hair">
        <color indexed="64"/>
      </bottom>
      <diagonal/>
    </border>
    <border>
      <left style="thin">
        <color auto="1"/>
      </left>
      <right style="double">
        <color auto="1"/>
      </right>
      <top style="hair">
        <color indexed="64"/>
      </top>
      <bottom style="thin">
        <color auto="1"/>
      </bottom>
      <diagonal/>
    </border>
    <border>
      <left style="thin">
        <color indexed="64"/>
      </left>
      <right style="double">
        <color auto="1"/>
      </right>
      <top style="hair">
        <color auto="1"/>
      </top>
      <bottom style="double">
        <color indexed="64"/>
      </bottom>
      <diagonal/>
    </border>
    <border>
      <left/>
      <right style="double">
        <color auto="1"/>
      </right>
      <top/>
      <bottom style="double">
        <color auto="1"/>
      </bottom>
      <diagonal/>
    </border>
    <border>
      <left style="double">
        <color auto="1"/>
      </left>
      <right style="thin">
        <color auto="1"/>
      </right>
      <top style="thin">
        <color auto="1"/>
      </top>
      <bottom/>
      <diagonal/>
    </border>
  </borders>
  <cellStyleXfs count="854">
    <xf numFmtId="0" fontId="0" fillId="0" borderId="0"/>
    <xf numFmtId="9" fontId="8" fillId="0" borderId="0" applyFont="0" applyFill="0" applyBorder="0" applyAlignment="0" applyProtection="0"/>
    <xf numFmtId="0" fontId="15" fillId="0" borderId="0"/>
    <xf numFmtId="165" fontId="15"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xf numFmtId="166" fontId="22" fillId="0" borderId="0" applyFont="0" applyFill="0" applyBorder="0" applyAlignment="0" applyProtection="0"/>
    <xf numFmtId="166" fontId="15" fillId="0" borderId="0" applyFont="0" applyFill="0" applyBorder="0" applyAlignment="0" applyProtection="0"/>
    <xf numFmtId="0" fontId="25" fillId="0" borderId="0"/>
    <xf numFmtId="0" fontId="22" fillId="0" borderId="0"/>
    <xf numFmtId="0" fontId="22" fillId="0" borderId="0"/>
    <xf numFmtId="165" fontId="27" fillId="0" borderId="0" applyFont="0" applyFill="0" applyBorder="0" applyAlignment="0" applyProtection="0"/>
    <xf numFmtId="166" fontId="27" fillId="0" borderId="0" applyFont="0" applyFill="0" applyBorder="0" applyAlignment="0" applyProtection="0"/>
    <xf numFmtId="166" fontId="8" fillId="0" borderId="0" applyFont="0" applyFill="0" applyBorder="0" applyAlignment="0" applyProtection="0"/>
    <xf numFmtId="0" fontId="8" fillId="0" borderId="0"/>
    <xf numFmtId="165" fontId="22" fillId="0" borderId="0" applyFont="0" applyFill="0" applyBorder="0" applyAlignment="0" applyProtection="0"/>
    <xf numFmtId="165" fontId="15"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5" fillId="0" borderId="0" applyFont="0" applyFill="0" applyBorder="0" applyAlignment="0" applyProtection="0"/>
    <xf numFmtId="166" fontId="15"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15"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166" fontId="8"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166"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6" fontId="1" fillId="0" borderId="0" applyFont="0" applyFill="0" applyBorder="0" applyAlignment="0" applyProtection="0"/>
    <xf numFmtId="165" fontId="8" fillId="0" borderId="0" applyFont="0" applyFill="0" applyBorder="0" applyAlignment="0" applyProtection="0"/>
  </cellStyleXfs>
  <cellXfs count="1699">
    <xf numFmtId="0" fontId="0" fillId="0" borderId="0" xfId="0"/>
    <xf numFmtId="0" fontId="4" fillId="0" borderId="0" xfId="0" applyFont="1" applyAlignment="1">
      <alignment vertical="center"/>
    </xf>
    <xf numFmtId="0" fontId="4" fillId="2" borderId="7" xfId="0" applyFont="1" applyFill="1" applyBorder="1" applyAlignment="1">
      <alignment vertical="center" wrapText="1"/>
    </xf>
    <xf numFmtId="0" fontId="4" fillId="0" borderId="0" xfId="0" applyFont="1" applyAlignment="1">
      <alignment vertical="center" wrapText="1"/>
    </xf>
    <xf numFmtId="0" fontId="0" fillId="0" borderId="0" xfId="0" applyFont="1" applyAlignment="1">
      <alignment vertical="center"/>
    </xf>
    <xf numFmtId="0" fontId="0" fillId="2" borderId="7" xfId="0" applyFont="1" applyFill="1" applyBorder="1" applyAlignment="1">
      <alignment vertical="center" wrapText="1"/>
    </xf>
    <xf numFmtId="0" fontId="0" fillId="0" borderId="0" xfId="0" applyFont="1" applyAlignment="1">
      <alignment vertical="center" wrapText="1"/>
    </xf>
    <xf numFmtId="0" fontId="0" fillId="0" borderId="6" xfId="0" applyFont="1" applyBorder="1" applyAlignment="1">
      <alignment vertical="center" wrapText="1"/>
    </xf>
    <xf numFmtId="0" fontId="0" fillId="0" borderId="7" xfId="0" applyFont="1" applyBorder="1" applyAlignment="1">
      <alignment vertical="center" wrapText="1"/>
    </xf>
    <xf numFmtId="0" fontId="0" fillId="2" borderId="4" xfId="0" applyFont="1" applyFill="1" applyBorder="1" applyAlignment="1">
      <alignment vertical="center" wrapText="1"/>
    </xf>
    <xf numFmtId="0" fontId="0" fillId="0" borderId="8" xfId="0" applyFont="1" applyBorder="1" applyAlignment="1">
      <alignment vertical="center" wrapText="1"/>
    </xf>
    <xf numFmtId="0" fontId="0" fillId="0" borderId="9" xfId="0" applyFont="1" applyBorder="1" applyAlignment="1">
      <alignment vertical="center" wrapText="1"/>
    </xf>
    <xf numFmtId="0" fontId="0" fillId="2" borderId="9" xfId="0" applyFont="1" applyFill="1" applyBorder="1" applyAlignment="1">
      <alignment vertical="center" wrapText="1"/>
    </xf>
    <xf numFmtId="0" fontId="0" fillId="0" borderId="0" xfId="0" applyFont="1" applyAlignment="1">
      <alignment horizontal="center" vertical="center" wrapText="1"/>
    </xf>
    <xf numFmtId="0" fontId="0" fillId="0" borderId="3" xfId="0" applyFont="1" applyBorder="1" applyAlignment="1">
      <alignment vertical="center" wrapText="1"/>
    </xf>
    <xf numFmtId="0" fontId="0" fillId="0" borderId="20" xfId="0" applyFont="1" applyBorder="1" applyAlignment="1">
      <alignment vertical="center" wrapText="1"/>
    </xf>
    <xf numFmtId="0" fontId="4" fillId="2" borderId="11" xfId="0" applyFont="1" applyFill="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3" xfId="0" applyFont="1" applyBorder="1" applyAlignment="1">
      <alignment vertical="center" wrapText="1"/>
    </xf>
    <xf numFmtId="0" fontId="4" fillId="2" borderId="11" xfId="0" applyFont="1" applyFill="1" applyBorder="1" applyAlignment="1">
      <alignment horizontal="center" vertical="center"/>
    </xf>
    <xf numFmtId="0" fontId="4" fillId="2" borderId="7" xfId="0" applyFont="1" applyFill="1" applyBorder="1" applyAlignment="1">
      <alignment horizontal="center" vertical="center" wrapText="1"/>
    </xf>
    <xf numFmtId="9" fontId="0" fillId="2" borderId="7" xfId="0" applyNumberFormat="1"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9" xfId="0" applyFont="1" applyFill="1" applyBorder="1" applyAlignment="1">
      <alignment horizontal="center" vertical="center" wrapText="1"/>
    </xf>
    <xf numFmtId="9" fontId="0" fillId="2" borderId="9" xfId="0" applyNumberFormat="1" applyFont="1" applyFill="1" applyBorder="1" applyAlignment="1">
      <alignment horizontal="center" vertical="center" wrapText="1"/>
    </xf>
    <xf numFmtId="0" fontId="0" fillId="0" borderId="0" xfId="0" applyFont="1" applyAlignment="1">
      <alignment horizontal="center" vertical="center"/>
    </xf>
    <xf numFmtId="9" fontId="4" fillId="2" borderId="7" xfId="0" applyNumberFormat="1" applyFont="1" applyFill="1" applyBorder="1" applyAlignment="1">
      <alignment horizontal="center" vertical="center" wrapText="1"/>
    </xf>
    <xf numFmtId="9" fontId="6" fillId="2" borderId="7" xfId="0" applyNumberFormat="1" applyFont="1" applyFill="1" applyBorder="1" applyAlignment="1">
      <alignment horizontal="center" vertical="center" wrapText="1"/>
    </xf>
    <xf numFmtId="0" fontId="0" fillId="2" borderId="4" xfId="0" applyFont="1" applyFill="1" applyBorder="1" applyAlignment="1">
      <alignment horizontal="left" vertical="center" wrapText="1"/>
    </xf>
    <xf numFmtId="0" fontId="5" fillId="2" borderId="7" xfId="0" applyFont="1" applyFill="1" applyBorder="1" applyAlignment="1">
      <alignment vertical="center" wrapText="1"/>
    </xf>
    <xf numFmtId="0" fontId="0" fillId="2" borderId="7"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7" xfId="0" quotePrefix="1" applyFont="1" applyFill="1" applyBorder="1" applyAlignment="1">
      <alignment vertical="center" wrapText="1"/>
    </xf>
    <xf numFmtId="0" fontId="7" fillId="2" borderId="7" xfId="0" applyFont="1" applyFill="1" applyBorder="1" applyAlignment="1">
      <alignment vertical="center" wrapText="1"/>
    </xf>
    <xf numFmtId="1" fontId="0" fillId="2" borderId="7" xfId="0" applyNumberFormat="1" applyFont="1" applyFill="1" applyBorder="1" applyAlignment="1">
      <alignment vertical="center" wrapText="1"/>
    </xf>
    <xf numFmtId="0" fontId="0" fillId="2" borderId="10" xfId="0" applyFont="1" applyFill="1" applyBorder="1" applyAlignment="1">
      <alignment vertical="center" wrapText="1"/>
    </xf>
    <xf numFmtId="0" fontId="0" fillId="2" borderId="7" xfId="0" applyFill="1" applyBorder="1" applyAlignment="1">
      <alignment horizontal="center" vertical="center" wrapText="1"/>
    </xf>
    <xf numFmtId="9" fontId="0" fillId="2" borderId="7" xfId="0" applyNumberFormat="1" applyFill="1" applyBorder="1" applyAlignment="1">
      <alignment horizontal="center" vertical="center" wrapText="1"/>
    </xf>
    <xf numFmtId="0" fontId="0" fillId="2" borderId="4" xfId="0" applyFill="1" applyBorder="1" applyAlignment="1">
      <alignment vertical="center" wrapText="1"/>
    </xf>
    <xf numFmtId="0" fontId="0" fillId="0" borderId="0" xfId="0" applyFont="1" applyBorder="1" applyAlignment="1">
      <alignment vertical="center" wrapText="1"/>
    </xf>
    <xf numFmtId="9" fontId="4" fillId="2" borderId="11" xfId="1" applyFont="1" applyFill="1" applyBorder="1" applyAlignment="1">
      <alignment horizontal="center" vertical="center"/>
    </xf>
    <xf numFmtId="9" fontId="6" fillId="2" borderId="7" xfId="1" applyFont="1" applyFill="1" applyBorder="1" applyAlignment="1">
      <alignment horizontal="center" vertical="center" wrapText="1"/>
    </xf>
    <xf numFmtId="9" fontId="0" fillId="2" borderId="7" xfId="1" applyFont="1" applyFill="1" applyBorder="1" applyAlignment="1">
      <alignment horizontal="center" vertical="center" wrapText="1"/>
    </xf>
    <xf numFmtId="9" fontId="4" fillId="2" borderId="7" xfId="1" applyFont="1" applyFill="1" applyBorder="1" applyAlignment="1">
      <alignment horizontal="center" vertical="center" wrapText="1"/>
    </xf>
    <xf numFmtId="9" fontId="0" fillId="2" borderId="9" xfId="1" applyFont="1" applyFill="1" applyBorder="1" applyAlignment="1">
      <alignment horizontal="center" vertical="center" wrapText="1"/>
    </xf>
    <xf numFmtId="9" fontId="0" fillId="0" borderId="0" xfId="1" applyFont="1" applyAlignment="1">
      <alignment horizontal="center" vertical="center"/>
    </xf>
    <xf numFmtId="9" fontId="5" fillId="2" borderId="7" xfId="1" applyFont="1" applyFill="1" applyBorder="1" applyAlignment="1">
      <alignment horizontal="center" vertical="center" wrapText="1"/>
    </xf>
    <xf numFmtId="9" fontId="7" fillId="2" borderId="7" xfId="1" applyFont="1" applyFill="1" applyBorder="1" applyAlignment="1">
      <alignment horizontal="center" vertical="center" wrapText="1"/>
    </xf>
    <xf numFmtId="0" fontId="0" fillId="0" borderId="21" xfId="0" applyFont="1" applyBorder="1" applyAlignment="1">
      <alignment vertical="center" wrapText="1"/>
    </xf>
    <xf numFmtId="0" fontId="10" fillId="0" borderId="0" xfId="0" applyFont="1" applyAlignment="1">
      <alignment horizontal="centerContinuous" vertical="center"/>
    </xf>
    <xf numFmtId="0" fontId="10" fillId="0" borderId="0" xfId="0" applyFont="1" applyAlignment="1">
      <alignment horizontal="centerContinuous" vertical="center" wrapText="1"/>
    </xf>
    <xf numFmtId="9" fontId="10" fillId="0" borderId="0" xfId="1" applyFont="1" applyAlignment="1">
      <alignment horizontal="centerContinuous" vertical="center"/>
    </xf>
    <xf numFmtId="0" fontId="10" fillId="0" borderId="0" xfId="0" applyFont="1" applyAlignment="1">
      <alignment vertical="center"/>
    </xf>
    <xf numFmtId="0" fontId="0" fillId="2" borderId="23" xfId="0" applyFont="1" applyFill="1" applyBorder="1" applyAlignment="1">
      <alignment horizontal="center" vertical="center" wrapText="1"/>
    </xf>
    <xf numFmtId="9" fontId="0" fillId="2" borderId="23" xfId="1" applyFont="1" applyFill="1" applyBorder="1" applyAlignment="1">
      <alignment horizontal="center" vertical="center" wrapText="1"/>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2" borderId="27" xfId="0" applyFont="1" applyFill="1" applyBorder="1" applyAlignment="1">
      <alignment vertical="center" wrapText="1"/>
    </xf>
    <xf numFmtId="1" fontId="0" fillId="2" borderId="31" xfId="1" applyNumberFormat="1" applyFont="1" applyFill="1" applyBorder="1" applyAlignment="1">
      <alignment horizontal="center" vertical="center" wrapText="1"/>
    </xf>
    <xf numFmtId="1" fontId="0" fillId="2" borderId="32" xfId="1" applyNumberFormat="1" applyFont="1" applyFill="1" applyBorder="1" applyAlignment="1">
      <alignment horizontal="center" vertical="center" wrapText="1"/>
    </xf>
    <xf numFmtId="1" fontId="0" fillId="0" borderId="0" xfId="1" applyNumberFormat="1" applyFont="1" applyAlignment="1">
      <alignment horizontal="center" vertical="center" wrapText="1"/>
    </xf>
    <xf numFmtId="0" fontId="10" fillId="2" borderId="0" xfId="0" applyFont="1" applyFill="1" applyAlignment="1">
      <alignment horizontal="centerContinuous" vertical="center"/>
    </xf>
    <xf numFmtId="0" fontId="0" fillId="2" borderId="0" xfId="0" applyFont="1" applyFill="1" applyAlignment="1">
      <alignment horizontal="center" vertical="center"/>
    </xf>
    <xf numFmtId="0" fontId="7" fillId="3" borderId="0" xfId="0" applyFont="1" applyFill="1" applyBorder="1" applyAlignment="1">
      <alignment horizontal="left" vertical="center" wrapText="1"/>
    </xf>
    <xf numFmtId="0" fontId="7" fillId="0" borderId="0" xfId="0" applyFont="1" applyBorder="1" applyAlignment="1">
      <alignment vertical="center"/>
    </xf>
    <xf numFmtId="9" fontId="7" fillId="0" borderId="0" xfId="1" applyFont="1" applyBorder="1" applyAlignment="1">
      <alignment horizontal="center" vertical="center"/>
    </xf>
    <xf numFmtId="0" fontId="0" fillId="0" borderId="0" xfId="0" applyFont="1" applyBorder="1" applyAlignment="1">
      <alignment vertical="center"/>
    </xf>
    <xf numFmtId="9" fontId="0" fillId="0" borderId="0" xfId="1" applyFont="1" applyBorder="1" applyAlignment="1">
      <alignment horizontal="center" vertical="center"/>
    </xf>
    <xf numFmtId="0" fontId="0" fillId="2" borderId="0" xfId="0" applyFont="1" applyFill="1" applyBorder="1" applyAlignment="1">
      <alignment horizontal="center" vertical="center"/>
    </xf>
    <xf numFmtId="0" fontId="0" fillId="0" borderId="0" xfId="0" applyFont="1" applyBorder="1" applyAlignment="1">
      <alignment horizontal="center" vertical="center"/>
    </xf>
    <xf numFmtId="0" fontId="11" fillId="0" borderId="0" xfId="0" applyFont="1" applyAlignment="1">
      <alignment vertical="top" wrapText="1"/>
    </xf>
    <xf numFmtId="0" fontId="11" fillId="0" borderId="0" xfId="0" applyFont="1" applyAlignment="1">
      <alignment horizontal="center" vertical="top"/>
    </xf>
    <xf numFmtId="0" fontId="13" fillId="0" borderId="0" xfId="0" applyFont="1" applyAlignment="1">
      <alignment horizontal="center" vertical="top"/>
    </xf>
    <xf numFmtId="0" fontId="13" fillId="0" borderId="0" xfId="0" applyFont="1" applyAlignment="1">
      <alignment horizontal="left" vertical="top"/>
    </xf>
    <xf numFmtId="0" fontId="13" fillId="0" borderId="33" xfId="0" applyFont="1" applyFill="1" applyBorder="1" applyAlignment="1">
      <alignment horizontal="center" vertical="top"/>
    </xf>
    <xf numFmtId="0" fontId="13" fillId="0" borderId="37" xfId="0" applyFont="1" applyFill="1" applyBorder="1" applyAlignment="1">
      <alignment horizontal="center" vertical="top"/>
    </xf>
    <xf numFmtId="0" fontId="13" fillId="0" borderId="39" xfId="0" applyFont="1" applyFill="1" applyBorder="1" applyAlignment="1">
      <alignment horizontal="center" vertical="top"/>
    </xf>
    <xf numFmtId="0" fontId="13" fillId="0" borderId="0" xfId="0" applyFont="1" applyFill="1" applyBorder="1" applyAlignment="1">
      <alignment horizontal="center" vertical="top"/>
    </xf>
    <xf numFmtId="0" fontId="13" fillId="0" borderId="2" xfId="0" applyFont="1" applyFill="1" applyBorder="1" applyAlignment="1">
      <alignment horizontal="center" vertical="top"/>
    </xf>
    <xf numFmtId="0" fontId="13" fillId="0" borderId="22" xfId="0" applyFont="1" applyFill="1" applyBorder="1" applyAlignment="1">
      <alignment horizontal="center" vertical="top"/>
    </xf>
    <xf numFmtId="0" fontId="13" fillId="0" borderId="40" xfId="0" applyFont="1" applyFill="1" applyBorder="1" applyAlignment="1">
      <alignment horizontal="center" vertical="top"/>
    </xf>
    <xf numFmtId="0" fontId="13" fillId="0" borderId="1" xfId="0" applyFont="1" applyFill="1" applyBorder="1" applyAlignment="1">
      <alignment horizontal="center" vertical="top"/>
    </xf>
    <xf numFmtId="0" fontId="13" fillId="0" borderId="41" xfId="0" applyFont="1" applyFill="1" applyBorder="1" applyAlignment="1">
      <alignment horizontal="center" vertical="top"/>
    </xf>
    <xf numFmtId="0" fontId="11" fillId="4" borderId="42" xfId="0" applyFont="1" applyFill="1" applyBorder="1" applyAlignment="1">
      <alignment horizontal="center" vertical="top"/>
    </xf>
    <xf numFmtId="0" fontId="11" fillId="4" borderId="43" xfId="0" applyFont="1" applyFill="1" applyBorder="1" applyAlignment="1">
      <alignment horizontal="center" vertical="top"/>
    </xf>
    <xf numFmtId="0" fontId="11" fillId="4" borderId="44" xfId="0" applyFont="1" applyFill="1" applyBorder="1" applyAlignment="1">
      <alignment horizontal="center" vertical="top" wrapText="1"/>
    </xf>
    <xf numFmtId="0" fontId="11" fillId="4" borderId="45" xfId="0" applyFont="1" applyFill="1" applyBorder="1" applyAlignment="1">
      <alignment horizontal="center" vertical="top"/>
    </xf>
    <xf numFmtId="0" fontId="11" fillId="0" borderId="39" xfId="0" applyFont="1" applyFill="1" applyBorder="1" applyAlignment="1">
      <alignment horizontal="center" vertical="top"/>
    </xf>
    <xf numFmtId="0" fontId="11" fillId="0" borderId="0" xfId="0" applyFont="1" applyFill="1" applyBorder="1" applyAlignment="1">
      <alignment horizontal="center" vertical="top"/>
    </xf>
    <xf numFmtId="0" fontId="11" fillId="0" borderId="47" xfId="0" applyFont="1" applyFill="1" applyBorder="1" applyAlignment="1">
      <alignment horizontal="center" vertical="top"/>
    </xf>
    <xf numFmtId="0" fontId="13" fillId="0" borderId="2" xfId="0" applyFont="1" applyFill="1" applyBorder="1" applyAlignment="1">
      <alignment vertical="top" wrapText="1"/>
    </xf>
    <xf numFmtId="0" fontId="13" fillId="0" borderId="48" xfId="0" applyFont="1" applyFill="1" applyBorder="1" applyAlignment="1">
      <alignment horizontal="center" vertical="top"/>
    </xf>
    <xf numFmtId="0" fontId="11" fillId="0" borderId="1" xfId="0" applyFont="1" applyBorder="1" applyAlignment="1">
      <alignment horizontal="center" vertical="top" wrapText="1"/>
    </xf>
    <xf numFmtId="0" fontId="11" fillId="0" borderId="2" xfId="0" applyFont="1" applyBorder="1" applyAlignment="1">
      <alignment horizontal="left" vertical="top" wrapText="1"/>
    </xf>
    <xf numFmtId="0" fontId="11" fillId="0" borderId="22" xfId="0" applyFont="1" applyBorder="1" applyAlignment="1">
      <alignment horizontal="center" vertical="top"/>
    </xf>
    <xf numFmtId="0" fontId="11" fillId="2" borderId="22" xfId="0" applyFont="1" applyFill="1" applyBorder="1" applyAlignment="1">
      <alignment horizontal="center" vertical="top"/>
    </xf>
    <xf numFmtId="0" fontId="11" fillId="0" borderId="1" xfId="0" applyFont="1" applyFill="1" applyBorder="1" applyAlignment="1">
      <alignment horizontal="center" vertical="top"/>
    </xf>
    <xf numFmtId="0" fontId="11" fillId="0" borderId="22" xfId="0" applyFont="1" applyFill="1" applyBorder="1" applyAlignment="1">
      <alignment horizontal="center" vertical="top"/>
    </xf>
    <xf numFmtId="0" fontId="11" fillId="0" borderId="2" xfId="0" applyFont="1" applyBorder="1" applyAlignment="1">
      <alignment vertical="top" wrapText="1"/>
    </xf>
    <xf numFmtId="0" fontId="11" fillId="0" borderId="0" xfId="0" applyFont="1" applyBorder="1" applyAlignment="1">
      <alignment horizontal="center" vertical="top"/>
    </xf>
    <xf numFmtId="0" fontId="11" fillId="0" borderId="1" xfId="0" applyFont="1" applyBorder="1" applyAlignment="1">
      <alignment horizontal="center" vertical="top"/>
    </xf>
    <xf numFmtId="0" fontId="11" fillId="0" borderId="0" xfId="0" quotePrefix="1" applyFont="1" applyFill="1" applyBorder="1" applyAlignment="1">
      <alignment horizontal="center" vertical="top" wrapText="1"/>
    </xf>
    <xf numFmtId="0" fontId="14" fillId="0" borderId="0" xfId="0" quotePrefix="1" applyFont="1" applyFill="1" applyBorder="1" applyAlignment="1">
      <alignment horizontal="center" vertical="top" wrapText="1"/>
    </xf>
    <xf numFmtId="0" fontId="14" fillId="0" borderId="1" xfId="0" quotePrefix="1" applyFont="1" applyFill="1" applyBorder="1" applyAlignment="1">
      <alignment horizontal="center" vertical="top" wrapText="1"/>
    </xf>
    <xf numFmtId="0" fontId="14" fillId="0" borderId="2" xfId="0" quotePrefix="1" applyFont="1" applyFill="1" applyBorder="1" applyAlignment="1">
      <alignment horizontal="left" vertical="top" wrapText="1"/>
    </xf>
    <xf numFmtId="0" fontId="14" fillId="0" borderId="22" xfId="0" quotePrefix="1" applyFont="1" applyFill="1" applyBorder="1" applyAlignment="1">
      <alignment horizontal="center" vertical="top" wrapText="1"/>
    </xf>
    <xf numFmtId="0" fontId="11" fillId="0" borderId="1" xfId="0" applyFont="1" applyFill="1" applyBorder="1" applyAlignment="1">
      <alignment horizontal="center" vertical="top" wrapText="1"/>
    </xf>
    <xf numFmtId="0" fontId="11" fillId="0" borderId="2" xfId="0" applyFont="1" applyFill="1" applyBorder="1" applyAlignment="1">
      <alignment horizontal="left" vertical="top" wrapText="1"/>
    </xf>
    <xf numFmtId="168" fontId="11" fillId="0" borderId="22" xfId="0" applyNumberFormat="1" applyFont="1" applyFill="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horizontal="center" vertical="top" wrapText="1"/>
    </xf>
    <xf numFmtId="9" fontId="11" fillId="0" borderId="22" xfId="0" applyNumberFormat="1" applyFont="1" applyFill="1" applyBorder="1" applyAlignment="1">
      <alignment horizontal="center" vertical="top" wrapText="1"/>
    </xf>
    <xf numFmtId="0" fontId="11" fillId="0" borderId="1" xfId="0" quotePrefix="1" applyFont="1" applyFill="1" applyBorder="1" applyAlignment="1">
      <alignment horizontal="center" vertical="top" wrapText="1"/>
    </xf>
    <xf numFmtId="0" fontId="11" fillId="0" borderId="22" xfId="0" applyFont="1" applyFill="1" applyBorder="1" applyAlignment="1">
      <alignment horizontal="center" vertical="top" wrapText="1"/>
    </xf>
    <xf numFmtId="0" fontId="11" fillId="0" borderId="2" xfId="0" quotePrefix="1" applyFont="1" applyFill="1" applyBorder="1" applyAlignment="1">
      <alignment horizontal="left" vertical="top" wrapText="1"/>
    </xf>
    <xf numFmtId="0" fontId="11" fillId="0" borderId="22" xfId="0" quotePrefix="1" applyFont="1" applyFill="1" applyBorder="1" applyAlignment="1">
      <alignment horizontal="center" vertical="top" wrapText="1"/>
    </xf>
    <xf numFmtId="0" fontId="11" fillId="0" borderId="2" xfId="0" applyFont="1" applyBorder="1" applyAlignment="1">
      <alignment horizontal="left" vertical="top"/>
    </xf>
    <xf numFmtId="0" fontId="11" fillId="0" borderId="50" xfId="0" applyFont="1" applyFill="1" applyBorder="1" applyAlignment="1">
      <alignment horizontal="center" vertical="top"/>
    </xf>
    <xf numFmtId="0" fontId="11" fillId="0" borderId="51" xfId="0" applyFont="1" applyFill="1" applyBorder="1" applyAlignment="1">
      <alignment horizontal="center" vertical="top"/>
    </xf>
    <xf numFmtId="0" fontId="11" fillId="0" borderId="51" xfId="0" quotePrefix="1" applyFont="1" applyFill="1" applyBorder="1" applyAlignment="1">
      <alignment horizontal="center" vertical="top" wrapText="1"/>
    </xf>
    <xf numFmtId="0" fontId="11" fillId="0" borderId="51" xfId="0" applyFont="1" applyBorder="1" applyAlignment="1">
      <alignment horizontal="center" vertical="top"/>
    </xf>
    <xf numFmtId="0" fontId="11" fillId="0" borderId="52" xfId="0" applyFont="1" applyBorder="1" applyAlignment="1">
      <alignment horizontal="center" vertical="top"/>
    </xf>
    <xf numFmtId="0" fontId="11" fillId="0" borderId="41" xfId="0" applyFont="1" applyBorder="1" applyAlignment="1">
      <alignment horizontal="left" vertical="top"/>
    </xf>
    <xf numFmtId="0" fontId="11" fillId="0" borderId="53" xfId="0" applyFont="1" applyBorder="1" applyAlignment="1">
      <alignment horizontal="center" vertical="top"/>
    </xf>
    <xf numFmtId="9" fontId="11" fillId="0" borderId="22" xfId="0" applyNumberFormat="1" applyFont="1" applyBorder="1" applyAlignment="1">
      <alignment horizontal="center" vertical="top"/>
    </xf>
    <xf numFmtId="0" fontId="11" fillId="0" borderId="0" xfId="0" applyFont="1" applyBorder="1" applyAlignment="1">
      <alignment horizontal="center" vertical="top" wrapText="1"/>
    </xf>
    <xf numFmtId="1" fontId="11" fillId="0" borderId="22" xfId="0" applyNumberFormat="1" applyFont="1" applyBorder="1" applyAlignment="1">
      <alignment horizontal="center" vertical="top"/>
    </xf>
    <xf numFmtId="1" fontId="11" fillId="0" borderId="22" xfId="0" applyNumberFormat="1" applyFont="1" applyFill="1" applyBorder="1" applyAlignment="1">
      <alignment horizontal="center" vertical="top"/>
    </xf>
    <xf numFmtId="0" fontId="11" fillId="0" borderId="55" xfId="0" applyFont="1" applyFill="1" applyBorder="1" applyAlignment="1">
      <alignment horizontal="center" vertical="top"/>
    </xf>
    <xf numFmtId="0" fontId="11" fillId="0" borderId="56" xfId="0" applyFont="1" applyFill="1" applyBorder="1" applyAlignment="1">
      <alignment horizontal="center" vertical="top"/>
    </xf>
    <xf numFmtId="0" fontId="11" fillId="0" borderId="58" xfId="0" applyFont="1" applyFill="1" applyBorder="1" applyAlignment="1">
      <alignment horizontal="center" vertical="top" wrapText="1"/>
    </xf>
    <xf numFmtId="0" fontId="11" fillId="0" borderId="57" xfId="0" applyFont="1" applyFill="1" applyBorder="1" applyAlignment="1">
      <alignment horizontal="left" vertical="top" wrapText="1"/>
    </xf>
    <xf numFmtId="0" fontId="11" fillId="0" borderId="23" xfId="0" applyFont="1" applyFill="1" applyBorder="1" applyAlignment="1">
      <alignment horizontal="center" vertical="top" wrapText="1"/>
    </xf>
    <xf numFmtId="9" fontId="11" fillId="0" borderId="22" xfId="0" quotePrefix="1" applyNumberFormat="1" applyFont="1" applyFill="1" applyBorder="1" applyAlignment="1">
      <alignment horizontal="center" vertical="top" wrapText="1"/>
    </xf>
    <xf numFmtId="0" fontId="11" fillId="0" borderId="60" xfId="0" applyFont="1" applyFill="1" applyBorder="1" applyAlignment="1">
      <alignment horizontal="center" vertical="top"/>
    </xf>
    <xf numFmtId="0" fontId="11" fillId="0" borderId="5" xfId="0" applyFont="1" applyFill="1" applyBorder="1" applyAlignment="1">
      <alignment horizontal="center" vertical="top"/>
    </xf>
    <xf numFmtId="0" fontId="11" fillId="0" borderId="61" xfId="0" quotePrefix="1" applyFont="1" applyFill="1" applyBorder="1" applyAlignment="1">
      <alignment horizontal="center" vertical="top" wrapText="1"/>
    </xf>
    <xf numFmtId="0" fontId="11" fillId="0" borderId="62" xfId="2" applyFont="1" applyFill="1" applyBorder="1" applyAlignment="1">
      <alignment horizontal="center" vertical="top" wrapText="1"/>
    </xf>
    <xf numFmtId="0" fontId="11" fillId="0" borderId="61" xfId="2" applyFont="1" applyFill="1" applyBorder="1" applyAlignment="1">
      <alignment horizontal="left" vertical="top" wrapText="1"/>
    </xf>
    <xf numFmtId="0" fontId="11" fillId="0" borderId="63" xfId="2" applyFont="1" applyFill="1" applyBorder="1" applyAlignment="1">
      <alignment horizontal="center" vertical="top" wrapText="1"/>
    </xf>
    <xf numFmtId="0" fontId="11" fillId="0" borderId="0" xfId="0" applyFont="1" applyFill="1" applyAlignment="1">
      <alignment horizontal="center" vertical="top"/>
    </xf>
    <xf numFmtId="0" fontId="11" fillId="0" borderId="0" xfId="0" applyFont="1" applyFill="1" applyBorder="1" applyAlignment="1">
      <alignment horizontal="right" vertical="top" wrapText="1"/>
    </xf>
    <xf numFmtId="0" fontId="11" fillId="0" borderId="0" xfId="0" applyFont="1" applyFill="1" applyBorder="1" applyAlignment="1">
      <alignment horizontal="left" vertical="top"/>
    </xf>
    <xf numFmtId="0" fontId="11" fillId="0" borderId="22" xfId="0" applyNumberFormat="1" applyFont="1" applyFill="1" applyBorder="1" applyAlignment="1">
      <alignment horizontal="center" vertical="top" wrapText="1"/>
    </xf>
    <xf numFmtId="0" fontId="11" fillId="0" borderId="40" xfId="0" applyFont="1" applyFill="1" applyBorder="1" applyAlignment="1">
      <alignment horizontal="center" vertical="top" wrapText="1"/>
    </xf>
    <xf numFmtId="0" fontId="7" fillId="0" borderId="0" xfId="0" applyFont="1"/>
    <xf numFmtId="0" fontId="13" fillId="0" borderId="38" xfId="0" applyFont="1" applyFill="1" applyBorder="1" applyAlignment="1">
      <alignment horizontal="center" vertical="top"/>
    </xf>
    <xf numFmtId="0" fontId="13" fillId="0" borderId="22" xfId="0" quotePrefix="1" applyFont="1" applyFill="1" applyBorder="1" applyAlignment="1">
      <alignment horizontal="center" vertical="top"/>
    </xf>
    <xf numFmtId="0" fontId="11" fillId="4" borderId="46" xfId="0" applyFont="1" applyFill="1" applyBorder="1" applyAlignment="1">
      <alignment horizontal="center" vertical="top"/>
    </xf>
    <xf numFmtId="0" fontId="13" fillId="0" borderId="49" xfId="0" applyFont="1" applyFill="1" applyBorder="1" applyAlignment="1">
      <alignment horizontal="center" vertical="top"/>
    </xf>
    <xf numFmtId="0" fontId="11" fillId="0" borderId="40" xfId="0" applyFont="1" applyBorder="1" applyAlignment="1">
      <alignment horizontal="center" vertical="top"/>
    </xf>
    <xf numFmtId="0" fontId="7" fillId="0" borderId="2" xfId="0" applyFont="1" applyBorder="1" applyAlignment="1">
      <alignment vertical="top" wrapText="1"/>
    </xf>
    <xf numFmtId="0" fontId="11" fillId="2" borderId="40" xfId="0" applyFont="1" applyFill="1" applyBorder="1" applyAlignment="1">
      <alignment horizontal="center" vertical="top"/>
    </xf>
    <xf numFmtId="0" fontId="11" fillId="0" borderId="40" xfId="0" applyFont="1" applyFill="1" applyBorder="1" applyAlignment="1">
      <alignment horizontal="center" vertical="top"/>
    </xf>
    <xf numFmtId="0" fontId="7" fillId="0" borderId="0" xfId="0" applyFont="1" applyBorder="1" applyAlignment="1">
      <alignment vertical="top" wrapText="1"/>
    </xf>
    <xf numFmtId="0" fontId="7" fillId="0" borderId="0" xfId="0" applyFont="1" applyBorder="1" applyAlignment="1">
      <alignment vertical="top"/>
    </xf>
    <xf numFmtId="0" fontId="14" fillId="0" borderId="40" xfId="0" quotePrefix="1" applyFont="1" applyFill="1" applyBorder="1" applyAlignment="1">
      <alignment horizontal="center" vertical="top" wrapText="1"/>
    </xf>
    <xf numFmtId="168" fontId="11" fillId="0" borderId="40" xfId="0" applyNumberFormat="1" applyFont="1" applyFill="1" applyBorder="1" applyAlignment="1">
      <alignment horizontal="center" vertical="top" wrapText="1"/>
    </xf>
    <xf numFmtId="9" fontId="11" fillId="0" borderId="40" xfId="0" applyNumberFormat="1" applyFont="1" applyFill="1" applyBorder="1" applyAlignment="1">
      <alignment horizontal="center" vertical="top" wrapText="1"/>
    </xf>
    <xf numFmtId="0" fontId="11" fillId="0" borderId="40" xfId="0" quotePrefix="1" applyFont="1" applyFill="1" applyBorder="1" applyAlignment="1">
      <alignment horizontal="center" vertical="top" wrapText="1"/>
    </xf>
    <xf numFmtId="0" fontId="11" fillId="0" borderId="54" xfId="0" applyFont="1" applyBorder="1" applyAlignment="1">
      <alignment horizontal="center" vertical="top"/>
    </xf>
    <xf numFmtId="9" fontId="11" fillId="0" borderId="40" xfId="0" applyNumberFormat="1" applyFont="1" applyBorder="1" applyAlignment="1">
      <alignment horizontal="center" vertical="top"/>
    </xf>
    <xf numFmtId="0" fontId="7" fillId="0" borderId="2" xfId="0" applyFont="1" applyBorder="1" applyAlignment="1">
      <alignment horizontal="left" vertical="top" wrapText="1"/>
    </xf>
    <xf numFmtId="0" fontId="11" fillId="0" borderId="59" xfId="0" applyFont="1" applyFill="1" applyBorder="1" applyAlignment="1">
      <alignment horizontal="center" vertical="top" wrapText="1"/>
    </xf>
    <xf numFmtId="0" fontId="11" fillId="0" borderId="22" xfId="0" quotePrefix="1" applyFont="1" applyFill="1" applyBorder="1" applyAlignment="1">
      <alignment horizontal="center" vertical="top"/>
    </xf>
    <xf numFmtId="9" fontId="11" fillId="0" borderId="40" xfId="0" quotePrefix="1" applyNumberFormat="1" applyFont="1" applyFill="1" applyBorder="1" applyAlignment="1">
      <alignment horizontal="center" vertical="top" wrapText="1"/>
    </xf>
    <xf numFmtId="0" fontId="11" fillId="0" borderId="64" xfId="2" applyFont="1" applyFill="1" applyBorder="1" applyAlignment="1">
      <alignment horizontal="center" vertical="top" wrapText="1"/>
    </xf>
    <xf numFmtId="0" fontId="19" fillId="2" borderId="0" xfId="2" applyNumberFormat="1" applyFont="1" applyFill="1" applyBorder="1" applyAlignment="1">
      <alignment horizontal="left" vertical="center"/>
    </xf>
    <xf numFmtId="0" fontId="19" fillId="2" borderId="0" xfId="2" applyNumberFormat="1" applyFont="1" applyFill="1" applyAlignment="1">
      <alignment horizontal="left" vertical="center" wrapText="1"/>
    </xf>
    <xf numFmtId="0" fontId="20" fillId="2" borderId="0" xfId="5" applyNumberFormat="1" applyFont="1" applyFill="1" applyAlignment="1">
      <alignment horizontal="left" vertical="center" wrapText="1"/>
    </xf>
    <xf numFmtId="0" fontId="21" fillId="2" borderId="0" xfId="5" applyNumberFormat="1" applyFont="1" applyFill="1" applyAlignment="1">
      <alignment horizontal="left" vertical="center"/>
    </xf>
    <xf numFmtId="0" fontId="21" fillId="2" borderId="0" xfId="5" applyNumberFormat="1" applyFont="1" applyFill="1" applyAlignment="1">
      <alignment horizontal="center" vertical="center"/>
    </xf>
    <xf numFmtId="0" fontId="19" fillId="2" borderId="0" xfId="2" applyNumberFormat="1" applyFont="1" applyFill="1" applyAlignment="1">
      <alignment horizontal="left" vertical="center"/>
    </xf>
    <xf numFmtId="0" fontId="19" fillId="2" borderId="0" xfId="2" applyFont="1" applyFill="1" applyAlignment="1">
      <alignment vertical="center"/>
    </xf>
    <xf numFmtId="0" fontId="23" fillId="2" borderId="0" xfId="2" applyFont="1" applyFill="1" applyAlignment="1">
      <alignment vertical="center"/>
    </xf>
    <xf numFmtId="0" fontId="23" fillId="2" borderId="7" xfId="2" applyFont="1" applyFill="1" applyBorder="1" applyAlignment="1">
      <alignment horizontal="left" vertical="center" wrapText="1"/>
    </xf>
    <xf numFmtId="0" fontId="23" fillId="2" borderId="7" xfId="2" applyFont="1" applyFill="1" applyBorder="1" applyAlignment="1">
      <alignment horizontal="center" vertical="center" wrapText="1"/>
    </xf>
    <xf numFmtId="0" fontId="23" fillId="2" borderId="7" xfId="2" applyFont="1" applyFill="1" applyBorder="1" applyAlignment="1">
      <alignment vertical="center" wrapText="1"/>
    </xf>
    <xf numFmtId="0" fontId="9" fillId="2" borderId="7" xfId="5" applyNumberFormat="1" applyFont="1" applyFill="1" applyBorder="1" applyAlignment="1">
      <alignment horizontal="left" vertical="center" wrapText="1"/>
    </xf>
    <xf numFmtId="0" fontId="23" fillId="2" borderId="0" xfId="2" applyFont="1" applyFill="1" applyBorder="1" applyAlignment="1">
      <alignment horizontal="right" vertical="center"/>
    </xf>
    <xf numFmtId="0" fontId="23" fillId="2" borderId="0" xfId="2" applyFont="1" applyFill="1" applyAlignment="1">
      <alignment horizontal="left" vertical="center" wrapText="1"/>
    </xf>
    <xf numFmtId="0" fontId="21" fillId="2" borderId="0" xfId="5" applyNumberFormat="1" applyFont="1" applyFill="1" applyAlignment="1">
      <alignment horizontal="left" vertical="center" wrapText="1"/>
    </xf>
    <xf numFmtId="0" fontId="29" fillId="2" borderId="0" xfId="2" applyNumberFormat="1" applyFont="1" applyFill="1" applyAlignment="1">
      <alignment horizontal="left" vertical="center"/>
    </xf>
    <xf numFmtId="0" fontId="29" fillId="2" borderId="0" xfId="2" applyFont="1" applyFill="1" applyAlignment="1">
      <alignment vertical="center"/>
    </xf>
    <xf numFmtId="0" fontId="30" fillId="2" borderId="0" xfId="2" applyFont="1" applyFill="1" applyAlignment="1">
      <alignment vertical="center"/>
    </xf>
    <xf numFmtId="1" fontId="0" fillId="0" borderId="30" xfId="1" applyNumberFormat="1" applyFont="1" applyBorder="1" applyAlignment="1">
      <alignment horizontal="center" vertical="center" wrapText="1"/>
    </xf>
    <xf numFmtId="0" fontId="34" fillId="0" borderId="71" xfId="0" applyFont="1" applyBorder="1" applyAlignment="1">
      <alignment horizontal="left" vertical="top" wrapText="1"/>
    </xf>
    <xf numFmtId="0" fontId="34" fillId="5" borderId="71" xfId="0" applyFont="1" applyFill="1" applyBorder="1" applyAlignment="1">
      <alignment horizontal="left" vertical="top" wrapText="1"/>
    </xf>
    <xf numFmtId="0" fontId="34" fillId="5" borderId="87" xfId="0" applyFont="1" applyFill="1" applyBorder="1" applyAlignment="1">
      <alignment horizontal="left" vertical="top" wrapText="1"/>
    </xf>
    <xf numFmtId="0" fontId="10" fillId="0" borderId="0" xfId="0" applyFont="1" applyBorder="1" applyAlignment="1">
      <alignment horizontal="center" vertical="center" wrapText="1"/>
    </xf>
    <xf numFmtId="0" fontId="0" fillId="0" borderId="13" xfId="0" applyFont="1" applyBorder="1" applyAlignment="1">
      <alignment vertical="center" wrapText="1"/>
    </xf>
    <xf numFmtId="0" fontId="0" fillId="0" borderId="90" xfId="0" applyFont="1" applyBorder="1" applyAlignment="1">
      <alignment vertical="center" wrapText="1"/>
    </xf>
    <xf numFmtId="0" fontId="34" fillId="0" borderId="71" xfId="0" applyFont="1" applyBorder="1" applyAlignment="1">
      <alignment vertical="top" wrapText="1"/>
    </xf>
    <xf numFmtId="166" fontId="34" fillId="0" borderId="71" xfId="0" applyNumberFormat="1" applyFont="1" applyBorder="1" applyAlignment="1">
      <alignment horizontal="center" vertical="top"/>
    </xf>
    <xf numFmtId="10" fontId="34" fillId="0" borderId="71" xfId="0" applyNumberFormat="1" applyFont="1" applyBorder="1" applyAlignment="1">
      <alignment horizontal="center" vertical="top"/>
    </xf>
    <xf numFmtId="10" fontId="34" fillId="0" borderId="72" xfId="0" applyNumberFormat="1" applyFont="1" applyBorder="1" applyAlignment="1">
      <alignment horizontal="center" vertical="top"/>
    </xf>
    <xf numFmtId="0" fontId="0" fillId="2" borderId="4" xfId="0" applyFill="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0" fillId="5" borderId="6" xfId="0" applyFont="1" applyFill="1" applyBorder="1" applyAlignment="1">
      <alignment vertical="center" wrapText="1"/>
    </xf>
    <xf numFmtId="0" fontId="0" fillId="5" borderId="7" xfId="0" applyFont="1" applyFill="1" applyBorder="1" applyAlignment="1">
      <alignment vertical="center" wrapText="1"/>
    </xf>
    <xf numFmtId="0" fontId="0" fillId="5" borderId="3" xfId="0" applyFont="1" applyFill="1" applyBorder="1" applyAlignment="1">
      <alignment vertical="center" wrapText="1"/>
    </xf>
    <xf numFmtId="0" fontId="0" fillId="5" borderId="4" xfId="0" applyFont="1" applyFill="1" applyBorder="1" applyAlignment="1">
      <alignment vertical="center" wrapText="1"/>
    </xf>
    <xf numFmtId="9" fontId="0" fillId="5" borderId="7" xfId="1" applyFont="1" applyFill="1" applyBorder="1" applyAlignment="1">
      <alignment horizontal="center" vertical="center" wrapText="1"/>
    </xf>
    <xf numFmtId="0" fontId="0" fillId="5" borderId="7" xfId="0" applyFont="1" applyFill="1" applyBorder="1" applyAlignment="1">
      <alignment horizontal="center" vertical="center" wrapText="1"/>
    </xf>
    <xf numFmtId="0" fontId="0" fillId="5" borderId="7" xfId="0" applyFill="1" applyBorder="1" applyAlignment="1">
      <alignment horizontal="center" vertical="center" wrapText="1"/>
    </xf>
    <xf numFmtId="0" fontId="0" fillId="5" borderId="0" xfId="0" applyFont="1" applyFill="1" applyAlignment="1">
      <alignment vertical="center" wrapText="1"/>
    </xf>
    <xf numFmtId="0" fontId="4" fillId="5" borderId="6" xfId="0" applyFont="1" applyFill="1" applyBorder="1" applyAlignment="1">
      <alignment vertical="center" wrapText="1"/>
    </xf>
    <xf numFmtId="0" fontId="4" fillId="5" borderId="7" xfId="0" applyFont="1" applyFill="1" applyBorder="1" applyAlignment="1">
      <alignment vertical="center" wrapText="1"/>
    </xf>
    <xf numFmtId="0" fontId="4" fillId="5" borderId="3" xfId="0" applyFont="1" applyFill="1" applyBorder="1" applyAlignment="1">
      <alignment vertical="center" wrapText="1"/>
    </xf>
    <xf numFmtId="0" fontId="4" fillId="5" borderId="0" xfId="0" applyFont="1" applyFill="1" applyAlignment="1">
      <alignment vertical="center" wrapText="1"/>
    </xf>
    <xf numFmtId="0" fontId="5" fillId="5" borderId="7" xfId="0" applyFont="1" applyFill="1" applyBorder="1" applyAlignment="1">
      <alignment vertical="center" wrapText="1"/>
    </xf>
    <xf numFmtId="9" fontId="6" fillId="5" borderId="7" xfId="0" applyNumberFormat="1" applyFont="1" applyFill="1" applyBorder="1" applyAlignment="1">
      <alignment horizontal="center" vertical="center" wrapText="1"/>
    </xf>
    <xf numFmtId="0" fontId="4" fillId="5" borderId="7" xfId="0" applyFont="1" applyFill="1" applyBorder="1" applyAlignment="1">
      <alignment horizontal="center" vertical="center" wrapText="1"/>
    </xf>
    <xf numFmtId="0" fontId="0" fillId="5" borderId="4" xfId="0" applyFont="1" applyFill="1" applyBorder="1" applyAlignment="1">
      <alignment horizontal="left" vertical="center" wrapText="1"/>
    </xf>
    <xf numFmtId="0" fontId="0" fillId="5" borderId="7" xfId="0" applyFont="1" applyFill="1" applyBorder="1" applyAlignment="1">
      <alignment horizontal="left" vertical="center" wrapText="1"/>
    </xf>
    <xf numFmtId="9" fontId="0" fillId="5" borderId="7" xfId="0" applyNumberFormat="1" applyFont="1" applyFill="1" applyBorder="1" applyAlignment="1">
      <alignment horizontal="center" vertical="center" wrapText="1"/>
    </xf>
    <xf numFmtId="1" fontId="0" fillId="5" borderId="4" xfId="0" applyNumberFormat="1" applyFont="1" applyFill="1" applyBorder="1" applyAlignment="1">
      <alignment horizontal="left" vertical="center" wrapText="1"/>
    </xf>
    <xf numFmtId="0" fontId="0" fillId="5" borderId="4" xfId="0" applyFill="1" applyBorder="1" applyAlignment="1">
      <alignment vertical="center" wrapText="1"/>
    </xf>
    <xf numFmtId="0" fontId="7" fillId="5" borderId="4" xfId="0" applyFont="1" applyFill="1" applyBorder="1" applyAlignment="1">
      <alignment horizontal="left" vertical="center" wrapText="1"/>
    </xf>
    <xf numFmtId="0" fontId="7" fillId="5" borderId="7" xfId="0" quotePrefix="1" applyFont="1" applyFill="1" applyBorder="1" applyAlignment="1">
      <alignment vertical="center" wrapText="1"/>
    </xf>
    <xf numFmtId="9" fontId="7" fillId="5" borderId="7" xfId="1" applyFont="1" applyFill="1" applyBorder="1" applyAlignment="1">
      <alignment horizontal="center" vertical="center" wrapText="1"/>
    </xf>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0" fontId="0" fillId="0" borderId="3" xfId="0" applyFont="1" applyFill="1" applyBorder="1" applyAlignment="1">
      <alignment vertical="center" wrapText="1"/>
    </xf>
    <xf numFmtId="0" fontId="0" fillId="0" borderId="4" xfId="0" applyFill="1" applyBorder="1" applyAlignment="1">
      <alignment vertical="center" wrapText="1"/>
    </xf>
    <xf numFmtId="9" fontId="0" fillId="0" borderId="7" xfId="1"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0" xfId="0" applyFont="1" applyFill="1" applyAlignment="1">
      <alignment vertical="center" wrapText="1"/>
    </xf>
    <xf numFmtId="0" fontId="0" fillId="0" borderId="4" xfId="0" applyFont="1" applyFill="1" applyBorder="1" applyAlignment="1">
      <alignment horizontal="left" vertical="center" wrapText="1"/>
    </xf>
    <xf numFmtId="0" fontId="0" fillId="2" borderId="6" xfId="0" applyFont="1" applyFill="1" applyBorder="1" applyAlignment="1">
      <alignment vertical="center" wrapText="1"/>
    </xf>
    <xf numFmtId="0" fontId="0" fillId="2" borderId="3" xfId="0" applyFont="1" applyFill="1" applyBorder="1" applyAlignment="1">
      <alignment vertical="center" wrapText="1"/>
    </xf>
    <xf numFmtId="0" fontId="0" fillId="2" borderId="0" xfId="0" applyFont="1" applyFill="1" applyAlignment="1">
      <alignment vertical="center" wrapText="1"/>
    </xf>
    <xf numFmtId="0" fontId="0" fillId="5" borderId="7" xfId="0" applyFill="1" applyBorder="1" applyAlignment="1">
      <alignment vertical="center" wrapText="1"/>
    </xf>
    <xf numFmtId="1" fontId="0" fillId="2" borderId="4" xfId="0" applyNumberFormat="1" applyFill="1" applyBorder="1" applyAlignment="1">
      <alignment horizontal="left" vertical="center" wrapText="1"/>
    </xf>
    <xf numFmtId="1" fontId="0" fillId="5" borderId="7" xfId="0" applyNumberFormat="1" applyFont="1" applyFill="1" applyBorder="1" applyAlignment="1">
      <alignment vertical="center" wrapText="1"/>
    </xf>
    <xf numFmtId="1" fontId="0" fillId="0" borderId="4" xfId="0" applyNumberFormat="1" applyFill="1" applyBorder="1" applyAlignment="1">
      <alignment horizontal="left" vertical="center" wrapText="1"/>
    </xf>
    <xf numFmtId="1" fontId="0" fillId="5" borderId="4" xfId="0" applyNumberFormat="1" applyFont="1" applyFill="1" applyBorder="1" applyAlignment="1">
      <alignment vertical="center" wrapText="1"/>
    </xf>
    <xf numFmtId="1" fontId="35" fillId="5" borderId="4" xfId="0" applyNumberFormat="1" applyFont="1" applyFill="1" applyBorder="1" applyAlignment="1">
      <alignment vertical="center" wrapText="1"/>
    </xf>
    <xf numFmtId="166" fontId="34" fillId="5" borderId="71" xfId="0" applyNumberFormat="1" applyFont="1" applyFill="1" applyBorder="1" applyAlignment="1">
      <alignment horizontal="center" vertical="top"/>
    </xf>
    <xf numFmtId="10" fontId="34" fillId="5" borderId="71" xfId="0" applyNumberFormat="1" applyFont="1" applyFill="1" applyBorder="1" applyAlignment="1">
      <alignment horizontal="center" vertical="top"/>
    </xf>
    <xf numFmtId="10" fontId="34" fillId="5" borderId="72" xfId="0" applyNumberFormat="1" applyFont="1" applyFill="1" applyBorder="1" applyAlignment="1">
      <alignment horizontal="center" vertical="top"/>
    </xf>
    <xf numFmtId="166" fontId="34" fillId="5" borderId="87" xfId="0" applyNumberFormat="1" applyFont="1" applyFill="1" applyBorder="1" applyAlignment="1">
      <alignment horizontal="center" vertical="top"/>
    </xf>
    <xf numFmtId="10" fontId="34" fillId="5" borderId="87" xfId="0" applyNumberFormat="1" applyFont="1" applyFill="1" applyBorder="1" applyAlignment="1">
      <alignment horizontal="center" vertical="top"/>
    </xf>
    <xf numFmtId="10" fontId="34" fillId="5" borderId="88" xfId="0" applyNumberFormat="1" applyFont="1" applyFill="1" applyBorder="1" applyAlignment="1">
      <alignment horizontal="center" vertical="top"/>
    </xf>
    <xf numFmtId="0" fontId="0" fillId="0" borderId="3" xfId="0" applyFont="1" applyBorder="1" applyAlignment="1">
      <alignment horizontal="left" vertical="center" wrapText="1"/>
    </xf>
    <xf numFmtId="9" fontId="8" fillId="2" borderId="7" xfId="1" applyFont="1" applyFill="1" applyBorder="1" applyAlignment="1">
      <alignment horizontal="center" vertical="center" wrapText="1"/>
    </xf>
    <xf numFmtId="0" fontId="0" fillId="0" borderId="4" xfId="0" applyBorder="1" applyAlignment="1">
      <alignment horizontal="left" vertical="center" wrapText="1"/>
    </xf>
    <xf numFmtId="0" fontId="0" fillId="2" borderId="14" xfId="0" applyFont="1" applyFill="1" applyBorder="1" applyAlignment="1">
      <alignment vertical="center" wrapText="1"/>
    </xf>
    <xf numFmtId="0" fontId="0" fillId="2" borderId="15" xfId="0" applyFont="1" applyFill="1" applyBorder="1" applyAlignment="1">
      <alignment vertical="center" wrapText="1"/>
    </xf>
    <xf numFmtId="0" fontId="0" fillId="2" borderId="12" xfId="0" applyFont="1" applyFill="1" applyBorder="1" applyAlignment="1">
      <alignment vertical="center" wrapText="1"/>
    </xf>
    <xf numFmtId="0" fontId="0" fillId="2" borderId="7" xfId="1" applyNumberFormat="1" applyFont="1" applyFill="1" applyBorder="1" applyAlignment="1">
      <alignment horizontal="center" vertical="center" wrapText="1"/>
    </xf>
    <xf numFmtId="0" fontId="0" fillId="5" borderId="7" xfId="1" applyNumberFormat="1" applyFont="1" applyFill="1" applyBorder="1" applyAlignment="1">
      <alignment horizontal="center" vertical="center" wrapText="1"/>
    </xf>
    <xf numFmtId="9" fontId="34" fillId="0" borderId="71" xfId="0" applyNumberFormat="1" applyFont="1" applyBorder="1" applyAlignment="1">
      <alignment horizontal="center" vertical="top"/>
    </xf>
    <xf numFmtId="166" fontId="23" fillId="2" borderId="7" xfId="9" applyNumberFormat="1" applyFont="1" applyFill="1" applyBorder="1" applyAlignment="1">
      <alignment horizontal="center" vertical="center"/>
    </xf>
    <xf numFmtId="166" fontId="23" fillId="2" borderId="3" xfId="6" applyFont="1" applyFill="1" applyBorder="1" applyAlignment="1">
      <alignment horizontal="center" vertical="center"/>
    </xf>
    <xf numFmtId="0" fontId="19" fillId="2" borderId="7" xfId="2" applyFont="1" applyFill="1" applyBorder="1" applyAlignment="1">
      <alignment vertical="center" wrapText="1"/>
    </xf>
    <xf numFmtId="0" fontId="23" fillId="2" borderId="7" xfId="5" applyNumberFormat="1" applyFont="1" applyFill="1" applyBorder="1" applyAlignment="1">
      <alignment horizontal="left" vertical="center" wrapText="1"/>
    </xf>
    <xf numFmtId="166" fontId="23" fillId="2" borderId="78" xfId="6" applyFont="1" applyFill="1" applyBorder="1" applyAlignment="1">
      <alignment horizontal="center" vertical="center"/>
    </xf>
    <xf numFmtId="166" fontId="23" fillId="2" borderId="78" xfId="5" applyNumberFormat="1" applyFont="1" applyFill="1" applyBorder="1" applyAlignment="1">
      <alignment horizontal="center" vertical="center" wrapText="1"/>
    </xf>
    <xf numFmtId="9" fontId="23" fillId="2" borderId="7" xfId="5" applyNumberFormat="1" applyFont="1" applyFill="1" applyBorder="1" applyAlignment="1">
      <alignment horizontal="center" vertical="center" wrapText="1"/>
    </xf>
    <xf numFmtId="166" fontId="23" fillId="2" borderId="3" xfId="6" applyFont="1" applyFill="1" applyBorder="1" applyAlignment="1">
      <alignment horizontal="center" vertical="center" wrapText="1"/>
    </xf>
    <xf numFmtId="166" fontId="23" fillId="2" borderId="78" xfId="9" applyNumberFormat="1" applyFont="1" applyFill="1" applyBorder="1" applyAlignment="1">
      <alignment horizontal="center" vertical="center"/>
    </xf>
    <xf numFmtId="0" fontId="23" fillId="2" borderId="7" xfId="5" quotePrefix="1" applyNumberFormat="1" applyFont="1" applyFill="1" applyBorder="1" applyAlignment="1">
      <alignment horizontal="left" vertical="center" wrapText="1"/>
    </xf>
    <xf numFmtId="166" fontId="23" fillId="2" borderId="78" xfId="5" applyNumberFormat="1" applyFont="1" applyFill="1" applyBorder="1" applyAlignment="1">
      <alignment horizontal="center" vertical="center"/>
    </xf>
    <xf numFmtId="0" fontId="13" fillId="0" borderId="37" xfId="0" applyFont="1" applyFill="1" applyBorder="1" applyAlignment="1">
      <alignment horizontal="center" vertical="top"/>
    </xf>
    <xf numFmtId="0" fontId="13" fillId="0" borderId="22" xfId="0" applyFont="1" applyFill="1" applyBorder="1" applyAlignment="1">
      <alignment horizontal="center" vertical="top"/>
    </xf>
    <xf numFmtId="0" fontId="11" fillId="4" borderId="45" xfId="0" applyFont="1" applyFill="1" applyBorder="1" applyAlignment="1">
      <alignment horizontal="center" vertical="top"/>
    </xf>
    <xf numFmtId="0" fontId="7" fillId="0" borderId="0" xfId="0" applyFont="1" applyFill="1" applyAlignment="1">
      <alignment vertical="center" wrapText="1"/>
    </xf>
    <xf numFmtId="1" fontId="7" fillId="0" borderId="0" xfId="0" applyNumberFormat="1" applyFont="1" applyFill="1" applyAlignment="1">
      <alignment vertical="center"/>
    </xf>
    <xf numFmtId="1" fontId="7" fillId="0" borderId="0" xfId="0" applyNumberFormat="1" applyFont="1" applyFill="1" applyAlignment="1">
      <alignment vertical="center" wrapText="1"/>
    </xf>
    <xf numFmtId="1" fontId="7" fillId="0" borderId="0" xfId="1" applyNumberFormat="1" applyFont="1" applyFill="1" applyAlignment="1">
      <alignment horizontal="center" vertical="center"/>
    </xf>
    <xf numFmtId="1" fontId="7" fillId="0" borderId="0" xfId="0" applyNumberFormat="1" applyFont="1" applyFill="1" applyAlignment="1">
      <alignment horizontal="center" vertical="center"/>
    </xf>
    <xf numFmtId="9" fontId="7" fillId="0" borderId="0" xfId="0" applyNumberFormat="1"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wrapText="1"/>
    </xf>
    <xf numFmtId="0" fontId="7" fillId="0" borderId="0" xfId="0" applyFont="1" applyFill="1" applyAlignment="1">
      <alignment vertical="center"/>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9" fontId="7" fillId="0" borderId="0" xfId="1" applyFont="1" applyFill="1" applyBorder="1" applyAlignment="1">
      <alignment horizontal="center" vertical="center"/>
    </xf>
    <xf numFmtId="0" fontId="7" fillId="0" borderId="0" xfId="0" applyFont="1" applyFill="1" applyAlignment="1">
      <alignment horizontal="center" vertical="center"/>
    </xf>
    <xf numFmtId="9" fontId="7" fillId="0" borderId="0" xfId="1" applyFont="1" applyFill="1" applyAlignment="1">
      <alignment horizontal="center" vertic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xf>
    <xf numFmtId="9" fontId="7" fillId="0" borderId="0" xfId="0" applyNumberFormat="1" applyFont="1" applyFill="1" applyBorder="1" applyAlignment="1">
      <alignment horizontal="center" vertical="center"/>
    </xf>
    <xf numFmtId="0" fontId="5" fillId="0" borderId="0" xfId="0" applyFont="1" applyFill="1" applyAlignment="1">
      <alignment horizontal="center" vertical="center" wrapText="1"/>
    </xf>
    <xf numFmtId="1" fontId="5" fillId="0" borderId="0" xfId="1" applyNumberFormat="1" applyFont="1" applyFill="1" applyAlignment="1">
      <alignment horizontal="center" vertical="center" wrapText="1"/>
    </xf>
    <xf numFmtId="9" fontId="9" fillId="2" borderId="7" xfId="8" applyNumberFormat="1" applyFont="1" applyFill="1" applyBorder="1" applyAlignment="1">
      <alignment horizontal="center" vertical="center"/>
    </xf>
    <xf numFmtId="0" fontId="7" fillId="0" borderId="2" xfId="0" applyFont="1" applyBorder="1" applyAlignment="1">
      <alignment vertical="top" wrapText="1"/>
    </xf>
    <xf numFmtId="0" fontId="11" fillId="0" borderId="2" xfId="0" applyFont="1" applyBorder="1" applyAlignment="1">
      <alignment horizontal="left" vertical="top" wrapText="1"/>
    </xf>
    <xf numFmtId="0" fontId="13" fillId="0" borderId="22" xfId="0" applyFont="1" applyFill="1" applyBorder="1" applyAlignment="1">
      <alignment horizontal="center" vertical="top"/>
    </xf>
    <xf numFmtId="9" fontId="3" fillId="2" borderId="7" xfId="1" applyFont="1" applyFill="1" applyBorder="1" applyAlignment="1">
      <alignment horizontal="center" vertical="center"/>
    </xf>
    <xf numFmtId="9" fontId="3" fillId="2" borderId="92" xfId="1" applyFont="1" applyFill="1" applyBorder="1" applyAlignment="1">
      <alignment horizontal="center" vertical="center"/>
    </xf>
    <xf numFmtId="9" fontId="3" fillId="2" borderId="11" xfId="1" applyFont="1" applyFill="1" applyBorder="1" applyAlignment="1">
      <alignment horizontal="center" vertical="center"/>
    </xf>
    <xf numFmtId="0" fontId="28" fillId="2" borderId="7" xfId="5" applyNumberFormat="1" applyFont="1" applyFill="1" applyBorder="1" applyAlignment="1">
      <alignment horizontal="left" vertical="center" wrapText="1"/>
    </xf>
    <xf numFmtId="0" fontId="28" fillId="2" borderId="7" xfId="2" applyFont="1" applyFill="1" applyBorder="1" applyAlignment="1">
      <alignment horizontal="left" vertical="center" wrapText="1"/>
    </xf>
    <xf numFmtId="0" fontId="11" fillId="0" borderId="2" xfId="0" applyFont="1" applyFill="1" applyBorder="1" applyAlignment="1">
      <alignment horizontal="left" vertical="top" wrapText="1"/>
    </xf>
    <xf numFmtId="0" fontId="7" fillId="0" borderId="2" xfId="0" applyFont="1" applyBorder="1" applyAlignment="1">
      <alignment vertical="top" wrapText="1"/>
    </xf>
    <xf numFmtId="0" fontId="13" fillId="0" borderId="37" xfId="0" applyFont="1" applyFill="1" applyBorder="1" applyAlignment="1">
      <alignment horizontal="center" vertical="top"/>
    </xf>
    <xf numFmtId="0" fontId="13" fillId="0" borderId="22" xfId="0" applyFont="1" applyFill="1" applyBorder="1" applyAlignment="1">
      <alignment horizontal="center" vertical="top"/>
    </xf>
    <xf numFmtId="0" fontId="11" fillId="4" borderId="45" xfId="0" applyFont="1" applyFill="1" applyBorder="1" applyAlignment="1">
      <alignment horizontal="center" vertical="top"/>
    </xf>
    <xf numFmtId="0" fontId="7" fillId="0" borderId="0" xfId="0" applyFont="1" applyBorder="1" applyAlignment="1">
      <alignment vertical="top" wrapText="1"/>
    </xf>
    <xf numFmtId="0" fontId="11" fillId="0" borderId="2" xfId="0" applyFont="1" applyBorder="1" applyAlignment="1">
      <alignment horizontal="left" vertical="top" wrapText="1"/>
    </xf>
    <xf numFmtId="0" fontId="11" fillId="0" borderId="0" xfId="0" applyFont="1" applyFill="1" applyBorder="1" applyAlignment="1">
      <alignment horizontal="left" vertical="top" wrapText="1"/>
    </xf>
    <xf numFmtId="0" fontId="7" fillId="0" borderId="2" xfId="0" applyFont="1" applyBorder="1" applyAlignment="1">
      <alignment horizontal="left" vertical="top" wrapText="1"/>
    </xf>
    <xf numFmtId="0" fontId="11" fillId="0" borderId="57" xfId="0" applyFont="1" applyFill="1" applyBorder="1" applyAlignment="1">
      <alignment horizontal="left" vertical="top" wrapText="1"/>
    </xf>
    <xf numFmtId="0" fontId="19" fillId="0" borderId="0" xfId="2" applyNumberFormat="1" applyFont="1" applyFill="1" applyBorder="1" applyAlignment="1">
      <alignment horizontal="left" vertical="center"/>
    </xf>
    <xf numFmtId="0" fontId="19" fillId="0" borderId="0" xfId="2" applyNumberFormat="1" applyFont="1" applyFill="1" applyAlignment="1">
      <alignment horizontal="left" vertical="center" wrapText="1"/>
    </xf>
    <xf numFmtId="0" fontId="21" fillId="0" borderId="0" xfId="5" applyNumberFormat="1" applyFont="1" applyFill="1" applyAlignment="1">
      <alignment horizontal="left" vertical="center" wrapText="1"/>
    </xf>
    <xf numFmtId="0" fontId="20" fillId="0" borderId="0" xfId="5" applyNumberFormat="1" applyFont="1" applyFill="1" applyAlignment="1">
      <alignment horizontal="left" vertical="center" wrapText="1"/>
    </xf>
    <xf numFmtId="0" fontId="21" fillId="0" borderId="0" xfId="5" applyNumberFormat="1" applyFont="1" applyFill="1" applyAlignment="1">
      <alignment horizontal="center" vertical="center"/>
    </xf>
    <xf numFmtId="0" fontId="29" fillId="0" borderId="0" xfId="2" applyNumberFormat="1" applyFont="1" applyFill="1" applyAlignment="1">
      <alignment horizontal="left" vertical="center"/>
    </xf>
    <xf numFmtId="0" fontId="19" fillId="0" borderId="0" xfId="2" applyNumberFormat="1" applyFont="1" applyFill="1" applyAlignment="1">
      <alignment horizontal="left" vertical="center"/>
    </xf>
    <xf numFmtId="0" fontId="19" fillId="0" borderId="0" xfId="2" applyNumberFormat="1" applyFont="1" applyFill="1" applyBorder="1" applyAlignment="1">
      <alignment horizontal="center" vertical="center"/>
    </xf>
    <xf numFmtId="0" fontId="19" fillId="0" borderId="0" xfId="2" applyNumberFormat="1" applyFont="1" applyFill="1" applyBorder="1" applyAlignment="1">
      <alignment horizontal="center" vertical="center" wrapText="1"/>
    </xf>
    <xf numFmtId="0" fontId="23" fillId="0" borderId="0" xfId="2" applyNumberFormat="1" applyFont="1" applyFill="1" applyBorder="1" applyAlignment="1">
      <alignment horizontal="center" vertical="center" wrapText="1"/>
    </xf>
    <xf numFmtId="0" fontId="19" fillId="0" borderId="0" xfId="2" applyNumberFormat="1" applyFont="1" applyFill="1" applyBorder="1" applyAlignment="1">
      <alignment horizontal="left" vertical="center" wrapText="1"/>
    </xf>
    <xf numFmtId="0" fontId="23" fillId="0" borderId="0" xfId="2" applyNumberFormat="1" applyFont="1" applyFill="1" applyBorder="1" applyAlignment="1">
      <alignment horizontal="center" vertical="center"/>
    </xf>
    <xf numFmtId="0" fontId="21" fillId="0" borderId="0" xfId="5" applyNumberFormat="1" applyFont="1" applyFill="1" applyBorder="1" applyAlignment="1">
      <alignment horizontal="left" vertical="center" wrapText="1"/>
    </xf>
    <xf numFmtId="0" fontId="20" fillId="0" borderId="0" xfId="5" applyNumberFormat="1" applyFont="1" applyFill="1" applyBorder="1" applyAlignment="1">
      <alignment horizontal="left" vertical="center" wrapText="1"/>
    </xf>
    <xf numFmtId="0" fontId="21" fillId="0" borderId="0" xfId="5" applyNumberFormat="1" applyFont="1" applyFill="1" applyBorder="1" applyAlignment="1">
      <alignment horizontal="center" vertical="center"/>
    </xf>
    <xf numFmtId="0" fontId="29" fillId="0" borderId="0" xfId="2" applyFont="1" applyFill="1" applyAlignment="1">
      <alignment vertical="center"/>
    </xf>
    <xf numFmtId="0" fontId="19" fillId="0" borderId="0" xfId="2" applyFont="1" applyFill="1" applyAlignment="1">
      <alignment vertical="center"/>
    </xf>
    <xf numFmtId="0" fontId="19" fillId="0" borderId="19" xfId="2" applyFont="1" applyFill="1" applyBorder="1" applyAlignment="1">
      <alignment horizontal="center" vertical="center" wrapText="1"/>
    </xf>
    <xf numFmtId="0" fontId="19" fillId="0" borderId="57" xfId="2" applyFont="1" applyFill="1" applyBorder="1" applyAlignment="1">
      <alignment horizontal="center" vertical="center" wrapText="1"/>
    </xf>
    <xf numFmtId="0" fontId="19" fillId="0" borderId="22" xfId="2" applyFont="1" applyFill="1" applyBorder="1" applyAlignment="1">
      <alignment horizontal="left" vertical="center" wrapText="1"/>
    </xf>
    <xf numFmtId="0" fontId="21" fillId="0" borderId="22" xfId="5" applyNumberFormat="1" applyFont="1" applyFill="1" applyBorder="1" applyAlignment="1">
      <alignment horizontal="center" vertical="center" wrapText="1"/>
    </xf>
    <xf numFmtId="0" fontId="20" fillId="0" borderId="22" xfId="5" applyNumberFormat="1" applyFont="1" applyFill="1" applyBorder="1" applyAlignment="1">
      <alignment horizontal="left" vertical="center" wrapText="1"/>
    </xf>
    <xf numFmtId="0" fontId="30" fillId="0" borderId="0" xfId="2" applyFont="1" applyFill="1" applyAlignment="1">
      <alignment vertical="center"/>
    </xf>
    <xf numFmtId="0" fontId="23" fillId="0" borderId="0" xfId="2" applyFont="1" applyFill="1" applyAlignment="1">
      <alignment vertical="center"/>
    </xf>
    <xf numFmtId="0" fontId="19" fillId="0" borderId="68" xfId="2" applyFont="1" applyFill="1" applyBorder="1" applyAlignment="1">
      <alignment vertical="center"/>
    </xf>
    <xf numFmtId="0" fontId="19" fillId="0" borderId="69" xfId="2" applyFont="1" applyFill="1" applyBorder="1" applyAlignment="1">
      <alignment vertical="center"/>
    </xf>
    <xf numFmtId="0" fontId="19" fillId="0" borderId="70" xfId="2" applyFont="1" applyFill="1" applyBorder="1" applyAlignment="1">
      <alignment vertical="center"/>
    </xf>
    <xf numFmtId="0" fontId="20" fillId="0" borderId="71" xfId="5" applyNumberFormat="1" applyFont="1" applyFill="1" applyBorder="1" applyAlignment="1">
      <alignment horizontal="left" vertical="center" wrapText="1"/>
    </xf>
    <xf numFmtId="0" fontId="20" fillId="0" borderId="71" xfId="5" applyNumberFormat="1" applyFont="1" applyFill="1" applyBorder="1" applyAlignment="1">
      <alignment horizontal="center" vertical="center" wrapText="1"/>
    </xf>
    <xf numFmtId="166" fontId="20" fillId="0" borderId="71" xfId="6" applyFont="1" applyFill="1" applyBorder="1" applyAlignment="1">
      <alignment horizontal="center" vertical="center" wrapText="1"/>
    </xf>
    <xf numFmtId="0" fontId="23" fillId="0" borderId="76" xfId="2" quotePrefix="1" applyFont="1" applyFill="1" applyBorder="1" applyAlignment="1">
      <alignment horizontal="center" vertical="center" wrapText="1"/>
    </xf>
    <xf numFmtId="0" fontId="23" fillId="0" borderId="4" xfId="2" quotePrefix="1" applyFont="1" applyFill="1" applyBorder="1" applyAlignment="1">
      <alignment horizontal="center" vertical="center" wrapText="1"/>
    </xf>
    <xf numFmtId="3" fontId="23" fillId="0" borderId="7" xfId="2" applyNumberFormat="1" applyFont="1" applyFill="1" applyBorder="1" applyAlignment="1">
      <alignment horizontal="left" vertical="center" wrapText="1"/>
    </xf>
    <xf numFmtId="165" fontId="23" fillId="0" borderId="3" xfId="7" applyNumberFormat="1" applyFont="1" applyFill="1" applyBorder="1" applyAlignment="1">
      <alignment horizontal="center" vertical="center" wrapText="1"/>
    </xf>
    <xf numFmtId="0" fontId="21" fillId="0" borderId="7" xfId="5" applyNumberFormat="1" applyFont="1" applyFill="1" applyBorder="1" applyAlignment="1">
      <alignment horizontal="left" vertical="center" wrapText="1"/>
    </xf>
    <xf numFmtId="165" fontId="23" fillId="0" borderId="7" xfId="2" applyNumberFormat="1" applyFont="1" applyFill="1" applyBorder="1" applyAlignment="1">
      <alignment horizontal="center" vertical="center" wrapText="1"/>
    </xf>
    <xf numFmtId="165" fontId="21" fillId="0" borderId="7" xfId="5" applyNumberFormat="1" applyFont="1" applyFill="1" applyBorder="1" applyAlignment="1">
      <alignment horizontal="center" vertical="center" wrapText="1"/>
    </xf>
    <xf numFmtId="0" fontId="19" fillId="0" borderId="7" xfId="2" applyFont="1" applyFill="1" applyBorder="1" applyAlignment="1">
      <alignment vertical="center" wrapText="1"/>
    </xf>
    <xf numFmtId="0" fontId="19" fillId="0" borderId="7" xfId="2" applyFont="1" applyFill="1" applyBorder="1" applyAlignment="1">
      <alignment horizontal="center" vertical="center" wrapText="1"/>
    </xf>
    <xf numFmtId="0" fontId="24" fillId="0" borderId="7" xfId="5" applyNumberFormat="1" applyFont="1" applyFill="1" applyBorder="1" applyAlignment="1">
      <alignment horizontal="left" vertical="center" wrapText="1"/>
    </xf>
    <xf numFmtId="165" fontId="19" fillId="0" borderId="7" xfId="2" applyNumberFormat="1" applyFont="1" applyFill="1" applyBorder="1" applyAlignment="1">
      <alignment horizontal="center" vertical="center" wrapText="1"/>
    </xf>
    <xf numFmtId="0" fontId="23" fillId="0" borderId="7" xfId="2" applyFont="1" applyFill="1" applyBorder="1" applyAlignment="1">
      <alignment vertical="center" wrapText="1"/>
    </xf>
    <xf numFmtId="0" fontId="23" fillId="0" borderId="7" xfId="2" applyFont="1" applyFill="1" applyBorder="1" applyAlignment="1">
      <alignment horizontal="center" vertical="center" wrapText="1"/>
    </xf>
    <xf numFmtId="0" fontId="23" fillId="0" borderId="7" xfId="2" applyFont="1" applyFill="1" applyBorder="1" applyAlignment="1">
      <alignment horizontal="left" vertical="center" wrapText="1"/>
    </xf>
    <xf numFmtId="9" fontId="9" fillId="0" borderId="7" xfId="8" applyNumberFormat="1" applyFont="1" applyFill="1" applyBorder="1" applyAlignment="1">
      <alignment horizontal="center" vertical="center"/>
    </xf>
    <xf numFmtId="0" fontId="9" fillId="0" borderId="7" xfId="8" applyFont="1" applyFill="1" applyBorder="1" applyAlignment="1">
      <alignment horizontal="center" vertical="center"/>
    </xf>
    <xf numFmtId="0" fontId="9" fillId="0" borderId="7" xfId="2" applyFont="1" applyFill="1" applyBorder="1" applyAlignment="1">
      <alignment vertical="center" wrapText="1"/>
    </xf>
    <xf numFmtId="0" fontId="9" fillId="0" borderId="7" xfId="2" applyFont="1" applyFill="1" applyBorder="1" applyAlignment="1">
      <alignment horizontal="left" vertical="center" wrapText="1"/>
    </xf>
    <xf numFmtId="0" fontId="9" fillId="0" borderId="7" xfId="2" applyFont="1" applyFill="1" applyBorder="1" applyAlignment="1">
      <alignment horizontal="center" vertical="center" wrapText="1"/>
    </xf>
    <xf numFmtId="0" fontId="9" fillId="0" borderId="7" xfId="41" applyFont="1" applyFill="1" applyBorder="1" applyAlignment="1">
      <alignment horizontal="center" vertical="center"/>
    </xf>
    <xf numFmtId="166" fontId="9" fillId="0" borderId="7" xfId="41" applyNumberFormat="1" applyFont="1" applyFill="1" applyBorder="1" applyAlignment="1">
      <alignment horizontal="center" vertical="center"/>
    </xf>
    <xf numFmtId="0" fontId="26" fillId="0" borderId="7" xfId="2" applyFont="1" applyFill="1" applyBorder="1" applyAlignment="1">
      <alignment vertical="center" wrapText="1"/>
    </xf>
    <xf numFmtId="0" fontId="9" fillId="0" borderId="7" xfId="5" applyNumberFormat="1" applyFont="1" applyFill="1" applyBorder="1" applyAlignment="1">
      <alignment horizontal="left" vertical="center" wrapText="1"/>
    </xf>
    <xf numFmtId="9" fontId="9" fillId="0" borderId="7" xfId="5" applyNumberFormat="1" applyFont="1" applyFill="1" applyBorder="1" applyAlignment="1">
      <alignment horizontal="center" vertical="center" wrapText="1"/>
    </xf>
    <xf numFmtId="0" fontId="30" fillId="0" borderId="70" xfId="2" applyFont="1" applyFill="1" applyBorder="1" applyAlignment="1">
      <alignment horizontal="center" vertical="center" wrapText="1"/>
    </xf>
    <xf numFmtId="0" fontId="23" fillId="0" borderId="7" xfId="5" applyNumberFormat="1" applyFont="1" applyFill="1" applyBorder="1" applyAlignment="1">
      <alignment horizontal="left" vertical="center" wrapText="1"/>
    </xf>
    <xf numFmtId="0" fontId="9" fillId="0" borderId="7" xfId="5" quotePrefix="1" applyNumberFormat="1" applyFont="1" applyFill="1" applyBorder="1" applyAlignment="1">
      <alignment horizontal="left" vertical="center" wrapText="1"/>
    </xf>
    <xf numFmtId="0" fontId="23" fillId="0" borderId="4" xfId="2" applyFont="1" applyFill="1" applyBorder="1" applyAlignment="1">
      <alignment vertical="center" wrapText="1"/>
    </xf>
    <xf numFmtId="0" fontId="23" fillId="0" borderId="3" xfId="2" applyFont="1" applyFill="1" applyBorder="1" applyAlignment="1">
      <alignment horizontal="center" vertical="center" wrapText="1"/>
    </xf>
    <xf numFmtId="0" fontId="19" fillId="0" borderId="4" xfId="2" applyFont="1" applyFill="1" applyBorder="1" applyAlignment="1">
      <alignment vertical="center" wrapText="1"/>
    </xf>
    <xf numFmtId="0" fontId="19" fillId="0" borderId="78" xfId="2" applyFont="1" applyFill="1" applyBorder="1" applyAlignment="1">
      <alignment horizontal="center" vertical="center" wrapText="1"/>
    </xf>
    <xf numFmtId="0" fontId="19" fillId="0" borderId="4" xfId="5" applyNumberFormat="1" applyFont="1" applyFill="1" applyBorder="1" applyAlignment="1">
      <alignment horizontal="left" vertical="center" wrapText="1"/>
    </xf>
    <xf numFmtId="9" fontId="19" fillId="0" borderId="3" xfId="5" applyNumberFormat="1" applyFont="1" applyFill="1" applyBorder="1" applyAlignment="1">
      <alignment horizontal="center" vertical="center" wrapText="1"/>
    </xf>
    <xf numFmtId="0" fontId="19" fillId="0" borderId="76" xfId="2" quotePrefix="1" applyFont="1" applyFill="1" applyBorder="1" applyAlignment="1">
      <alignment horizontal="center" vertical="center" wrapText="1"/>
    </xf>
    <xf numFmtId="0" fontId="19" fillId="0" borderId="4" xfId="2" quotePrefix="1" applyFont="1" applyFill="1" applyBorder="1" applyAlignment="1">
      <alignment horizontal="center" vertical="center" wrapText="1"/>
    </xf>
    <xf numFmtId="0" fontId="19" fillId="0" borderId="80" xfId="2" applyFont="1" applyFill="1" applyBorder="1" applyAlignment="1">
      <alignment horizontal="center" vertical="center" wrapText="1"/>
    </xf>
    <xf numFmtId="0" fontId="23" fillId="0" borderId="11" xfId="10" applyFont="1" applyFill="1" applyBorder="1" applyAlignment="1">
      <alignment vertical="center" wrapText="1"/>
    </xf>
    <xf numFmtId="167" fontId="23" fillId="0" borderId="11" xfId="12" applyNumberFormat="1" applyFont="1" applyFill="1" applyBorder="1" applyAlignment="1">
      <alignment vertical="center" wrapText="1"/>
    </xf>
    <xf numFmtId="0" fontId="9" fillId="0" borderId="11" xfId="11" applyNumberFormat="1" applyFont="1" applyFill="1" applyBorder="1" applyAlignment="1">
      <alignment vertical="center" wrapText="1"/>
    </xf>
    <xf numFmtId="0" fontId="9" fillId="0" borderId="4" xfId="41" applyFont="1" applyFill="1" applyBorder="1" applyAlignment="1">
      <alignment vertical="center" wrapText="1"/>
    </xf>
    <xf numFmtId="0" fontId="9" fillId="0" borderId="7" xfId="41" applyFont="1" applyFill="1" applyBorder="1" applyAlignment="1">
      <alignment vertical="center" wrapText="1"/>
    </xf>
    <xf numFmtId="0" fontId="9" fillId="0" borderId="4" xfId="41" applyFont="1" applyFill="1" applyBorder="1" applyAlignment="1">
      <alignment horizontal="left" vertical="center" wrapText="1"/>
    </xf>
    <xf numFmtId="0" fontId="9" fillId="0" borderId="3" xfId="41" applyFont="1" applyFill="1" applyBorder="1" applyAlignment="1">
      <alignment horizontal="center" vertical="center"/>
    </xf>
    <xf numFmtId="0" fontId="24" fillId="0" borderId="4" xfId="41" applyFont="1" applyFill="1" applyBorder="1" applyAlignment="1">
      <alignment vertical="center" wrapText="1"/>
    </xf>
    <xf numFmtId="0" fontId="24" fillId="0" borderId="7" xfId="41" applyFont="1" applyFill="1" applyBorder="1" applyAlignment="1">
      <alignment vertical="center" wrapText="1"/>
    </xf>
    <xf numFmtId="0" fontId="24" fillId="0" borderId="4" xfId="41" applyFont="1" applyFill="1" applyBorder="1" applyAlignment="1">
      <alignment horizontal="left" vertical="center" wrapText="1"/>
    </xf>
    <xf numFmtId="0" fontId="24" fillId="0" borderId="3" xfId="41" applyFont="1" applyFill="1" applyBorder="1" applyAlignment="1">
      <alignment horizontal="center" vertical="center"/>
    </xf>
    <xf numFmtId="0" fontId="24" fillId="0" borderId="7" xfId="41" applyFont="1" applyFill="1" applyBorder="1" applyAlignment="1">
      <alignment horizontal="center" vertical="center"/>
    </xf>
    <xf numFmtId="167" fontId="23" fillId="0" borderId="7" xfId="12" applyNumberFormat="1" applyFont="1" applyFill="1" applyBorder="1" applyAlignment="1">
      <alignment horizontal="left" vertical="center" wrapText="1"/>
    </xf>
    <xf numFmtId="0" fontId="21" fillId="0" borderId="4" xfId="5" applyNumberFormat="1" applyFont="1" applyFill="1" applyBorder="1" applyAlignment="1">
      <alignment horizontal="left" vertical="center" wrapText="1"/>
    </xf>
    <xf numFmtId="3" fontId="23" fillId="0" borderId="78" xfId="2" applyNumberFormat="1" applyFont="1" applyFill="1" applyBorder="1" applyAlignment="1">
      <alignment horizontal="left" vertical="center" wrapText="1"/>
    </xf>
    <xf numFmtId="165" fontId="23" fillId="0" borderId="7" xfId="7" applyNumberFormat="1" applyFont="1" applyFill="1" applyBorder="1" applyAlignment="1">
      <alignment horizontal="center" vertical="center" wrapText="1"/>
    </xf>
    <xf numFmtId="165" fontId="20" fillId="0" borderId="7" xfId="5" applyNumberFormat="1" applyFont="1" applyFill="1" applyBorder="1" applyAlignment="1">
      <alignment horizontal="center" vertical="center" wrapText="1"/>
    </xf>
    <xf numFmtId="0" fontId="9" fillId="0" borderId="7" xfId="14" applyFont="1" applyFill="1" applyBorder="1" applyAlignment="1">
      <alignment horizontal="center" vertical="center"/>
    </xf>
    <xf numFmtId="166" fontId="23" fillId="0" borderId="0" xfId="2" applyNumberFormat="1" applyFont="1" applyFill="1" applyAlignment="1">
      <alignment vertical="center"/>
    </xf>
    <xf numFmtId="166" fontId="24" fillId="0" borderId="7" xfId="6" applyFont="1" applyFill="1" applyBorder="1" applyAlignment="1">
      <alignment horizontal="center" vertical="center" wrapText="1"/>
    </xf>
    <xf numFmtId="166" fontId="19" fillId="0" borderId="0" xfId="2" applyNumberFormat="1" applyFont="1" applyFill="1" applyAlignment="1">
      <alignment vertical="center"/>
    </xf>
    <xf numFmtId="0" fontId="24" fillId="0" borderId="7" xfId="2" applyFont="1" applyFill="1" applyBorder="1" applyAlignment="1">
      <alignment vertical="center" wrapText="1"/>
    </xf>
    <xf numFmtId="0" fontId="24" fillId="0" borderId="7" xfId="2" applyFont="1" applyFill="1" applyBorder="1" applyAlignment="1">
      <alignment horizontal="left" vertical="center" wrapText="1"/>
    </xf>
    <xf numFmtId="0" fontId="24" fillId="0" borderId="7" xfId="2" applyFont="1" applyFill="1" applyBorder="1" applyAlignment="1">
      <alignment horizontal="center" vertical="center" wrapText="1"/>
    </xf>
    <xf numFmtId="0" fontId="9" fillId="0" borderId="4" xfId="14" applyFont="1" applyFill="1" applyBorder="1" applyAlignment="1">
      <alignment vertical="center" wrapText="1"/>
    </xf>
    <xf numFmtId="0" fontId="9" fillId="0" borderId="7" xfId="14" applyFont="1" applyFill="1" applyBorder="1" applyAlignment="1">
      <alignment vertical="center" wrapText="1"/>
    </xf>
    <xf numFmtId="0" fontId="9" fillId="0" borderId="4" xfId="14" applyFont="1" applyFill="1" applyBorder="1" applyAlignment="1">
      <alignment horizontal="left" vertical="center" wrapText="1"/>
    </xf>
    <xf numFmtId="9" fontId="9" fillId="0" borderId="7" xfId="14" applyNumberFormat="1" applyFont="1" applyFill="1" applyBorder="1" applyAlignment="1">
      <alignment horizontal="center" vertical="center" wrapText="1"/>
    </xf>
    <xf numFmtId="166" fontId="30" fillId="0" borderId="0" xfId="2" applyNumberFormat="1" applyFont="1" applyFill="1" applyAlignment="1">
      <alignment vertical="center"/>
    </xf>
    <xf numFmtId="0" fontId="9" fillId="0" borderId="3" xfId="14" applyFont="1" applyFill="1" applyBorder="1" applyAlignment="1">
      <alignment vertical="center" wrapText="1"/>
    </xf>
    <xf numFmtId="3" fontId="19" fillId="0" borderId="7" xfId="2" applyNumberFormat="1" applyFont="1" applyFill="1" applyBorder="1" applyAlignment="1">
      <alignment horizontal="left" vertical="center" wrapText="1"/>
    </xf>
    <xf numFmtId="165" fontId="19" fillId="0" borderId="3" xfId="7" applyNumberFormat="1" applyFont="1" applyFill="1" applyBorder="1" applyAlignment="1">
      <alignment horizontal="center" vertical="center" wrapText="1"/>
    </xf>
    <xf numFmtId="0" fontId="20" fillId="0" borderId="7" xfId="5" applyNumberFormat="1" applyFont="1" applyFill="1" applyBorder="1" applyAlignment="1">
      <alignment horizontal="left" vertical="center" wrapText="1"/>
    </xf>
    <xf numFmtId="9" fontId="9" fillId="0" borderId="7" xfId="14" applyNumberFormat="1" applyFont="1" applyFill="1" applyBorder="1" applyAlignment="1">
      <alignment horizontal="center" vertical="center"/>
    </xf>
    <xf numFmtId="0" fontId="9" fillId="0" borderId="7" xfId="14" applyFont="1" applyFill="1" applyBorder="1" applyAlignment="1">
      <alignment horizontal="left" vertical="center" wrapText="1"/>
    </xf>
    <xf numFmtId="0" fontId="24" fillId="0" borderId="7" xfId="14" applyFont="1" applyFill="1" applyBorder="1" applyAlignment="1">
      <alignment vertical="center" wrapText="1"/>
    </xf>
    <xf numFmtId="0" fontId="24" fillId="0" borderId="7" xfId="14" applyFont="1" applyFill="1" applyBorder="1" applyAlignment="1">
      <alignment horizontal="left" vertical="center" wrapText="1"/>
    </xf>
    <xf numFmtId="9" fontId="24" fillId="0" borderId="7" xfId="14" applyNumberFormat="1" applyFont="1" applyFill="1" applyBorder="1" applyAlignment="1">
      <alignment horizontal="center" vertical="center"/>
    </xf>
    <xf numFmtId="0" fontId="9" fillId="0" borderId="7" xfId="8" applyFont="1" applyFill="1" applyBorder="1" applyAlignment="1">
      <alignment vertical="center" wrapText="1"/>
    </xf>
    <xf numFmtId="0" fontId="23" fillId="0" borderId="79" xfId="2" quotePrefix="1" applyFont="1" applyFill="1" applyBorder="1" applyAlignment="1">
      <alignment horizontal="center" vertical="center" wrapText="1"/>
    </xf>
    <xf numFmtId="0" fontId="23" fillId="0" borderId="10" xfId="2" quotePrefix="1" applyFont="1" applyFill="1" applyBorder="1" applyAlignment="1">
      <alignment horizontal="center" vertical="center" wrapText="1"/>
    </xf>
    <xf numFmtId="0" fontId="23" fillId="0" borderId="9" xfId="2" applyFont="1" applyFill="1" applyBorder="1" applyAlignment="1">
      <alignment horizontal="left" vertical="center" wrapText="1"/>
    </xf>
    <xf numFmtId="0" fontId="21" fillId="0" borderId="9" xfId="5" applyNumberFormat="1" applyFont="1" applyFill="1" applyBorder="1" applyAlignment="1">
      <alignment horizontal="left" vertical="center" wrapText="1"/>
    </xf>
    <xf numFmtId="0" fontId="21" fillId="0" borderId="9" xfId="5" applyNumberFormat="1" applyFont="1" applyFill="1" applyBorder="1" applyAlignment="1">
      <alignment horizontal="center" vertical="center" wrapText="1"/>
    </xf>
    <xf numFmtId="0" fontId="23" fillId="0" borderId="0" xfId="2" applyFont="1" applyFill="1" applyBorder="1" applyAlignment="1">
      <alignment horizontal="right" vertical="center"/>
    </xf>
    <xf numFmtId="0" fontId="23" fillId="0" borderId="0" xfId="2" applyFont="1" applyFill="1" applyAlignment="1">
      <alignment horizontal="left" vertical="center" wrapText="1"/>
    </xf>
    <xf numFmtId="0" fontId="28" fillId="0" borderId="7" xfId="2" applyFont="1" applyFill="1" applyBorder="1" applyAlignment="1">
      <alignment vertical="center" wrapText="1"/>
    </xf>
    <xf numFmtId="0" fontId="28" fillId="0" borderId="7" xfId="2" applyFont="1" applyFill="1" applyBorder="1" applyAlignment="1">
      <alignment horizontal="left" vertical="center" wrapText="1"/>
    </xf>
    <xf numFmtId="0" fontId="28" fillId="0" borderId="7" xfId="5" applyNumberFormat="1" applyFont="1" applyFill="1" applyBorder="1" applyAlignment="1">
      <alignment horizontal="left" vertical="center" wrapText="1"/>
    </xf>
    <xf numFmtId="0" fontId="28" fillId="0" borderId="7" xfId="2" applyFont="1" applyFill="1" applyBorder="1" applyAlignment="1">
      <alignment horizontal="center" vertical="center" wrapText="1"/>
    </xf>
    <xf numFmtId="0" fontId="9" fillId="0" borderId="7" xfId="0" applyFont="1" applyFill="1" applyBorder="1" applyAlignment="1">
      <alignment vertical="top" wrapText="1"/>
    </xf>
    <xf numFmtId="0" fontId="9" fillId="0" borderId="4" xfId="0" applyFont="1" applyFill="1" applyBorder="1" applyAlignment="1">
      <alignment vertical="top" wrapText="1"/>
    </xf>
    <xf numFmtId="166" fontId="9" fillId="0" borderId="11" xfId="13" applyFont="1" applyFill="1" applyBorder="1" applyAlignment="1">
      <alignment horizontal="center" vertical="center" wrapText="1"/>
    </xf>
    <xf numFmtId="0" fontId="24" fillId="0" borderId="86" xfId="14" applyFont="1" applyFill="1" applyBorder="1" applyAlignment="1">
      <alignment vertical="center" wrapText="1"/>
    </xf>
    <xf numFmtId="165" fontId="19" fillId="0" borderId="80" xfId="7" applyNumberFormat="1" applyFont="1" applyFill="1" applyBorder="1" applyAlignment="1">
      <alignment horizontal="center" vertical="center" wrapText="1"/>
    </xf>
    <xf numFmtId="0" fontId="20" fillId="0" borderId="85" xfId="5" applyNumberFormat="1" applyFont="1" applyFill="1" applyBorder="1" applyAlignment="1">
      <alignment horizontal="left" vertical="center" wrapText="1"/>
    </xf>
    <xf numFmtId="165" fontId="19" fillId="0" borderId="80" xfId="2" applyNumberFormat="1" applyFont="1" applyFill="1" applyBorder="1" applyAlignment="1">
      <alignment horizontal="center" vertical="center" wrapText="1"/>
    </xf>
    <xf numFmtId="165" fontId="20" fillId="0" borderId="80" xfId="5" applyNumberFormat="1" applyFont="1" applyFill="1" applyBorder="1" applyAlignment="1">
      <alignment horizontal="center" vertical="center" wrapText="1"/>
    </xf>
    <xf numFmtId="0" fontId="9" fillId="0" borderId="7" xfId="0" applyFont="1" applyFill="1" applyBorder="1" applyAlignment="1">
      <alignment horizontal="left" vertical="center" wrapText="1"/>
    </xf>
    <xf numFmtId="0" fontId="9" fillId="0" borderId="7" xfId="0" applyFont="1" applyFill="1" applyBorder="1" applyAlignment="1">
      <alignment horizontal="center" vertical="center"/>
    </xf>
    <xf numFmtId="164" fontId="9" fillId="0" borderId="7" xfId="0" applyNumberFormat="1" applyFont="1" applyFill="1" applyBorder="1" applyAlignment="1">
      <alignment horizontal="center" vertical="center" wrapText="1"/>
    </xf>
    <xf numFmtId="9" fontId="9" fillId="0" borderId="7" xfId="0" applyNumberFormat="1" applyFont="1" applyFill="1" applyBorder="1" applyAlignment="1">
      <alignment horizontal="center" vertical="center" wrapText="1"/>
    </xf>
    <xf numFmtId="0" fontId="9" fillId="0" borderId="7" xfId="0" applyFont="1" applyFill="1" applyBorder="1" applyAlignment="1">
      <alignment horizontal="left" vertical="top" wrapText="1"/>
    </xf>
    <xf numFmtId="0" fontId="19" fillId="0" borderId="0" xfId="2" applyNumberFormat="1" applyFont="1" applyFill="1" applyBorder="1" applyAlignment="1">
      <alignment horizontal="center" vertical="center"/>
    </xf>
    <xf numFmtId="0" fontId="7" fillId="0" borderId="0" xfId="0" applyFont="1" applyBorder="1" applyAlignment="1">
      <alignment vertical="top" wrapText="1"/>
    </xf>
    <xf numFmtId="0" fontId="7" fillId="0" borderId="2" xfId="0" applyFont="1" applyBorder="1" applyAlignment="1">
      <alignment vertical="top" wrapText="1"/>
    </xf>
    <xf numFmtId="0" fontId="11" fillId="0" borderId="2" xfId="0" applyFont="1" applyFill="1" applyBorder="1" applyAlignment="1">
      <alignment horizontal="left" vertical="top" wrapText="1"/>
    </xf>
    <xf numFmtId="0" fontId="11" fillId="0" borderId="2" xfId="0" applyFont="1" applyBorder="1" applyAlignment="1">
      <alignment horizontal="left" vertical="top" wrapText="1"/>
    </xf>
    <xf numFmtId="0" fontId="13" fillId="0" borderId="22" xfId="0" applyFont="1" applyFill="1" applyBorder="1" applyAlignment="1">
      <alignment horizontal="center" vertical="top"/>
    </xf>
    <xf numFmtId="0" fontId="21" fillId="0" borderId="0" xfId="5" applyNumberFormat="1" applyFont="1" applyFill="1" applyAlignment="1">
      <alignment horizontal="left" vertical="center"/>
    </xf>
    <xf numFmtId="166" fontId="21" fillId="0" borderId="0" xfId="6" applyFont="1" applyFill="1" applyAlignment="1">
      <alignment horizontal="center" vertical="center"/>
    </xf>
    <xf numFmtId="0" fontId="21" fillId="0" borderId="0" xfId="5" applyNumberFormat="1" applyFont="1" applyFill="1" applyAlignment="1">
      <alignment horizontal="center" vertical="center" wrapText="1"/>
    </xf>
    <xf numFmtId="166" fontId="23" fillId="0" borderId="0" xfId="6" applyFont="1" applyFill="1" applyBorder="1" applyAlignment="1">
      <alignment horizontal="center" vertical="center"/>
    </xf>
    <xf numFmtId="0" fontId="21" fillId="0" borderId="0" xfId="5" applyNumberFormat="1" applyFont="1" applyFill="1" applyBorder="1" applyAlignment="1">
      <alignment horizontal="left" vertical="center"/>
    </xf>
    <xf numFmtId="166" fontId="21" fillId="0" borderId="0" xfId="6" applyFont="1" applyFill="1" applyBorder="1" applyAlignment="1">
      <alignment horizontal="center" vertical="center"/>
    </xf>
    <xf numFmtId="0" fontId="21" fillId="0" borderId="0" xfId="5" applyNumberFormat="1" applyFont="1" applyFill="1" applyBorder="1" applyAlignment="1">
      <alignment horizontal="center" vertical="center" wrapText="1"/>
    </xf>
    <xf numFmtId="0" fontId="32" fillId="0" borderId="0" xfId="2" applyFont="1" applyFill="1" applyAlignment="1">
      <alignment vertical="center"/>
    </xf>
    <xf numFmtId="0" fontId="31" fillId="0" borderId="0" xfId="2" applyFont="1" applyFill="1" applyAlignment="1">
      <alignment vertical="center"/>
    </xf>
    <xf numFmtId="0" fontId="31" fillId="0" borderId="71" xfId="2" applyFont="1" applyFill="1" applyBorder="1" applyAlignment="1">
      <alignment horizontal="center" vertical="center" wrapText="1"/>
    </xf>
    <xf numFmtId="0" fontId="33" fillId="0" borderId="71" xfId="5" applyNumberFormat="1" applyFont="1" applyFill="1" applyBorder="1" applyAlignment="1">
      <alignment horizontal="center" vertical="center" wrapText="1"/>
    </xf>
    <xf numFmtId="166" fontId="33" fillId="0" borderId="71" xfId="6" applyFont="1" applyFill="1" applyBorder="1" applyAlignment="1">
      <alignment horizontal="center" vertical="center" wrapText="1"/>
    </xf>
    <xf numFmtId="166" fontId="33" fillId="0" borderId="82" xfId="6" applyFont="1" applyFill="1" applyBorder="1" applyAlignment="1">
      <alignment horizontal="center" vertical="center" wrapText="1"/>
    </xf>
    <xf numFmtId="0" fontId="32" fillId="0" borderId="0" xfId="2" applyFont="1" applyFill="1" applyAlignment="1">
      <alignment horizontal="center" vertical="center"/>
    </xf>
    <xf numFmtId="0" fontId="31" fillId="0" borderId="0" xfId="2" applyFont="1" applyFill="1" applyAlignment="1">
      <alignment horizontal="center" vertical="center"/>
    </xf>
    <xf numFmtId="166" fontId="21" fillId="0" borderId="22" xfId="6" applyFont="1" applyFill="1" applyBorder="1" applyAlignment="1">
      <alignment horizontal="center" vertical="center" wrapText="1"/>
    </xf>
    <xf numFmtId="166" fontId="21" fillId="0" borderId="1" xfId="6" applyFont="1" applyFill="1" applyBorder="1" applyAlignment="1">
      <alignment horizontal="center" vertical="center" wrapText="1"/>
    </xf>
    <xf numFmtId="166" fontId="21" fillId="0" borderId="66" xfId="6" applyFont="1" applyFill="1" applyBorder="1" applyAlignment="1">
      <alignment horizontal="center" vertical="center" wrapText="1"/>
    </xf>
    <xf numFmtId="166" fontId="20" fillId="0" borderId="82" xfId="6" applyFont="1" applyFill="1" applyBorder="1" applyAlignment="1">
      <alignment horizontal="center" vertical="center" wrapText="1"/>
    </xf>
    <xf numFmtId="166" fontId="20" fillId="0" borderId="72" xfId="6" applyFont="1" applyFill="1" applyBorder="1" applyAlignment="1">
      <alignment horizontal="center" vertical="center" wrapText="1"/>
    </xf>
    <xf numFmtId="0" fontId="19" fillId="0" borderId="11" xfId="0" applyFont="1" applyFill="1" applyBorder="1" applyAlignment="1">
      <alignment horizontal="left" vertical="center" wrapText="1"/>
    </xf>
    <xf numFmtId="165" fontId="19" fillId="0" borderId="26" xfId="0" applyNumberFormat="1" applyFont="1" applyFill="1" applyBorder="1" applyAlignment="1">
      <alignment horizontal="right" vertical="center" wrapText="1"/>
    </xf>
    <xf numFmtId="0" fontId="20" fillId="0" borderId="11" xfId="16" applyNumberFormat="1" applyFont="1" applyFill="1" applyBorder="1" applyAlignment="1">
      <alignment horizontal="left" vertical="center" wrapText="1"/>
    </xf>
    <xf numFmtId="165" fontId="19" fillId="0" borderId="11" xfId="2" applyNumberFormat="1" applyFont="1" applyFill="1" applyBorder="1" applyAlignment="1">
      <alignment horizontal="center" vertical="center" wrapText="1"/>
    </xf>
    <xf numFmtId="165" fontId="19" fillId="0" borderId="11" xfId="0" applyNumberFormat="1" applyFont="1" applyFill="1" applyBorder="1" applyAlignment="1">
      <alignment horizontal="right" vertical="center" wrapText="1"/>
    </xf>
    <xf numFmtId="166" fontId="19" fillId="0" borderId="75" xfId="6" applyFont="1" applyFill="1" applyBorder="1" applyAlignment="1">
      <alignment horizontal="center" vertical="center" wrapText="1"/>
    </xf>
    <xf numFmtId="3" fontId="23" fillId="0" borderId="7" xfId="0" applyNumberFormat="1" applyFont="1" applyFill="1" applyBorder="1" applyAlignment="1">
      <alignment horizontal="left" vertical="center" wrapText="1"/>
    </xf>
    <xf numFmtId="0" fontId="21" fillId="0" borderId="7" xfId="16" applyNumberFormat="1" applyFont="1" applyFill="1" applyBorder="1" applyAlignment="1">
      <alignment horizontal="left" vertical="center" wrapText="1"/>
    </xf>
    <xf numFmtId="165" fontId="23" fillId="0" borderId="7" xfId="0" applyNumberFormat="1" applyFont="1" applyFill="1" applyBorder="1" applyAlignment="1">
      <alignment vertical="center" wrapText="1"/>
    </xf>
    <xf numFmtId="165" fontId="23" fillId="0" borderId="7" xfId="0" applyNumberFormat="1" applyFont="1" applyFill="1" applyBorder="1" applyAlignment="1">
      <alignment horizontal="right" vertical="center" wrapText="1"/>
    </xf>
    <xf numFmtId="166" fontId="23" fillId="0" borderId="77" xfId="6" applyFont="1" applyFill="1" applyBorder="1" applyAlignment="1">
      <alignment horizontal="center" vertical="center" wrapText="1"/>
    </xf>
    <xf numFmtId="3" fontId="23" fillId="0" borderId="80" xfId="0" applyNumberFormat="1" applyFont="1" applyFill="1" applyBorder="1" applyAlignment="1">
      <alignment horizontal="left" vertical="center" wrapText="1"/>
    </xf>
    <xf numFmtId="165" fontId="23" fillId="0" borderId="89" xfId="7" applyNumberFormat="1" applyFont="1" applyFill="1" applyBorder="1" applyAlignment="1">
      <alignment horizontal="center" vertical="center" wrapText="1"/>
    </xf>
    <xf numFmtId="0" fontId="21" fillId="0" borderId="80" xfId="16" applyNumberFormat="1" applyFont="1" applyFill="1" applyBorder="1" applyAlignment="1">
      <alignment horizontal="left" vertical="center" wrapText="1"/>
    </xf>
    <xf numFmtId="165" fontId="23" fillId="0" borderId="80" xfId="0" applyNumberFormat="1" applyFont="1" applyFill="1" applyBorder="1" applyAlignment="1">
      <alignment vertical="center" wrapText="1"/>
    </xf>
    <xf numFmtId="165" fontId="23" fillId="0" borderId="80" xfId="0" applyNumberFormat="1" applyFont="1" applyFill="1" applyBorder="1" applyAlignment="1">
      <alignment horizontal="right" vertical="center" wrapText="1"/>
    </xf>
    <xf numFmtId="0" fontId="19" fillId="0" borderId="7" xfId="0" applyFont="1" applyFill="1" applyBorder="1" applyAlignment="1">
      <alignment horizontal="left" vertical="center" wrapText="1"/>
    </xf>
    <xf numFmtId="165" fontId="19" fillId="0" borderId="3" xfId="7" applyNumberFormat="1" applyFont="1" applyFill="1" applyBorder="1" applyAlignment="1">
      <alignment horizontal="right" vertical="center" wrapText="1"/>
    </xf>
    <xf numFmtId="0" fontId="20" fillId="0" borderId="7" xfId="16" applyNumberFormat="1" applyFont="1" applyFill="1" applyBorder="1" applyAlignment="1">
      <alignment horizontal="left" vertical="center" wrapText="1"/>
    </xf>
    <xf numFmtId="165" fontId="19" fillId="0" borderId="7" xfId="0" applyNumberFormat="1" applyFont="1" applyFill="1" applyBorder="1" applyAlignment="1">
      <alignment vertical="center" wrapText="1"/>
    </xf>
    <xf numFmtId="165" fontId="19" fillId="0" borderId="7" xfId="0" applyNumberFormat="1" applyFont="1" applyFill="1" applyBorder="1" applyAlignment="1">
      <alignment horizontal="right" vertical="center" wrapText="1"/>
    </xf>
    <xf numFmtId="166" fontId="19" fillId="0" borderId="77" xfId="6" applyFont="1" applyFill="1" applyBorder="1" applyAlignment="1">
      <alignment horizontal="center" vertical="center" wrapText="1"/>
    </xf>
    <xf numFmtId="0" fontId="23" fillId="0" borderId="7" xfId="16" applyNumberFormat="1" applyFont="1" applyFill="1" applyBorder="1" applyAlignment="1">
      <alignment horizontal="left" vertical="center" wrapText="1"/>
    </xf>
    <xf numFmtId="3" fontId="23" fillId="0" borderId="11" xfId="0" applyNumberFormat="1" applyFont="1" applyFill="1" applyBorder="1" applyAlignment="1">
      <alignment horizontal="left" vertical="center" wrapText="1"/>
    </xf>
    <xf numFmtId="165" fontId="23" fillId="0" borderId="26" xfId="7" applyNumberFormat="1" applyFont="1" applyFill="1" applyBorder="1" applyAlignment="1">
      <alignment horizontal="center" vertical="center" wrapText="1"/>
    </xf>
    <xf numFmtId="165" fontId="23" fillId="0" borderId="11" xfId="0" applyNumberFormat="1" applyFont="1" applyFill="1" applyBorder="1" applyAlignment="1">
      <alignment vertical="center" wrapText="1"/>
    </xf>
    <xf numFmtId="165" fontId="23" fillId="0" borderId="11" xfId="0" applyNumberFormat="1" applyFont="1" applyFill="1" applyBorder="1" applyAlignment="1">
      <alignment horizontal="right" vertical="center" wrapText="1"/>
    </xf>
    <xf numFmtId="3" fontId="19" fillId="0" borderId="7" xfId="0" applyNumberFormat="1" applyFont="1" applyFill="1" applyBorder="1" applyAlignment="1">
      <alignment horizontal="left" vertical="center" wrapText="1"/>
    </xf>
    <xf numFmtId="166" fontId="23" fillId="0" borderId="7" xfId="6" applyFont="1" applyFill="1" applyBorder="1" applyAlignment="1">
      <alignment horizontal="center" vertical="center" wrapText="1"/>
    </xf>
    <xf numFmtId="166" fontId="19" fillId="0" borderId="7" xfId="6" applyFont="1" applyFill="1" applyBorder="1" applyAlignment="1">
      <alignment horizontal="center" vertical="center" wrapText="1"/>
    </xf>
    <xf numFmtId="166" fontId="9" fillId="0" borderId="7" xfId="6" applyFont="1" applyFill="1" applyBorder="1" applyAlignment="1">
      <alignment horizontal="center" vertical="center"/>
    </xf>
    <xf numFmtId="166" fontId="9" fillId="0" borderId="77" xfId="6" applyFont="1" applyFill="1" applyBorder="1" applyAlignment="1">
      <alignment horizontal="center" vertical="center"/>
    </xf>
    <xf numFmtId="166" fontId="9" fillId="0" borderId="77" xfId="6" applyFont="1" applyFill="1" applyBorder="1" applyAlignment="1">
      <alignment horizontal="center" vertical="center" wrapText="1"/>
    </xf>
    <xf numFmtId="166" fontId="9" fillId="0" borderId="3" xfId="6" applyFont="1" applyFill="1" applyBorder="1" applyAlignment="1">
      <alignment horizontal="center" vertical="center"/>
    </xf>
    <xf numFmtId="166" fontId="19" fillId="0" borderId="77" xfId="6" applyFont="1" applyFill="1" applyBorder="1" applyAlignment="1">
      <alignment horizontal="center" vertical="center"/>
    </xf>
    <xf numFmtId="0" fontId="9" fillId="0" borderId="7" xfId="2" applyFont="1" applyFill="1" applyBorder="1" applyAlignment="1">
      <alignment horizontal="left" vertical="center"/>
    </xf>
    <xf numFmtId="166" fontId="9" fillId="0" borderId="84" xfId="6" applyFont="1" applyFill="1" applyBorder="1" applyAlignment="1">
      <alignment horizontal="center" vertical="center" wrapText="1"/>
    </xf>
    <xf numFmtId="0" fontId="9" fillId="0" borderId="80" xfId="2" applyFont="1" applyFill="1" applyBorder="1" applyAlignment="1">
      <alignment vertical="center" wrapText="1"/>
    </xf>
    <xf numFmtId="0" fontId="9" fillId="0" borderId="80" xfId="2" applyFont="1" applyFill="1" applyBorder="1" applyAlignment="1">
      <alignment horizontal="left" vertical="center"/>
    </xf>
    <xf numFmtId="0" fontId="9" fillId="0" borderId="4" xfId="5" applyNumberFormat="1" applyFont="1" applyFill="1" applyBorder="1" applyAlignment="1">
      <alignment horizontal="left" vertical="center" wrapText="1"/>
    </xf>
    <xf numFmtId="9" fontId="9" fillId="0" borderId="3" xfId="5" applyNumberFormat="1" applyFont="1" applyFill="1" applyBorder="1" applyAlignment="1">
      <alignment horizontal="center" vertical="center" wrapText="1"/>
    </xf>
    <xf numFmtId="166" fontId="9" fillId="0" borderId="67" xfId="6" applyFont="1" applyFill="1" applyBorder="1" applyAlignment="1">
      <alignment horizontal="center" vertical="center" wrapText="1"/>
    </xf>
    <xf numFmtId="0" fontId="19" fillId="0" borderId="80" xfId="2" applyFont="1" applyFill="1" applyBorder="1" applyAlignment="1">
      <alignment vertical="center" wrapText="1"/>
    </xf>
    <xf numFmtId="0" fontId="24" fillId="0" borderId="80" xfId="5" applyNumberFormat="1" applyFont="1" applyFill="1" applyBorder="1" applyAlignment="1">
      <alignment horizontal="left" vertical="center" wrapText="1"/>
    </xf>
    <xf numFmtId="166" fontId="19" fillId="0" borderId="80" xfId="6" applyFont="1" applyFill="1" applyBorder="1" applyAlignment="1">
      <alignment horizontal="center" vertical="center" wrapText="1"/>
    </xf>
    <xf numFmtId="166" fontId="9" fillId="0" borderId="75" xfId="6"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7" xfId="0" applyFill="1" applyBorder="1" applyAlignment="1">
      <alignment horizontal="center" vertical="center"/>
    </xf>
    <xf numFmtId="9" fontId="3" fillId="0" borderId="7" xfId="1" applyFont="1" applyFill="1" applyBorder="1" applyAlignment="1">
      <alignment horizontal="center" vertical="center"/>
    </xf>
    <xf numFmtId="164" fontId="0" fillId="0" borderId="7" xfId="0" applyNumberFormat="1" applyFill="1" applyBorder="1" applyAlignment="1">
      <alignment horizontal="left" vertical="center" wrapText="1"/>
    </xf>
    <xf numFmtId="0" fontId="0" fillId="0" borderId="80" xfId="0" applyFill="1" applyBorder="1" applyAlignment="1">
      <alignment horizontal="left" vertical="center" wrapText="1"/>
    </xf>
    <xf numFmtId="0" fontId="0" fillId="0" borderId="80" xfId="0" applyFill="1" applyBorder="1" applyAlignment="1">
      <alignment horizontal="center" vertical="center"/>
    </xf>
    <xf numFmtId="9" fontId="3" fillId="0" borderId="80" xfId="1" applyFont="1" applyFill="1" applyBorder="1" applyAlignment="1">
      <alignment horizontal="center" vertical="center"/>
    </xf>
    <xf numFmtId="164" fontId="0" fillId="0" borderId="1" xfId="0" applyNumberFormat="1" applyFill="1" applyBorder="1" applyAlignment="1">
      <alignment horizontal="left" vertical="center" wrapText="1"/>
    </xf>
    <xf numFmtId="164" fontId="0" fillId="0" borderId="3" xfId="0" applyNumberFormat="1" applyFill="1" applyBorder="1" applyAlignment="1">
      <alignment horizontal="left" vertical="center" wrapText="1"/>
    </xf>
    <xf numFmtId="0" fontId="23" fillId="0" borderId="78" xfId="2" applyFont="1" applyFill="1" applyBorder="1" applyAlignment="1">
      <alignment horizontal="center" vertical="center"/>
    </xf>
    <xf numFmtId="9" fontId="9" fillId="0" borderId="26" xfId="5" applyNumberFormat="1" applyFont="1" applyFill="1" applyBorder="1" applyAlignment="1">
      <alignment horizontal="center" vertical="center" wrapText="1"/>
    </xf>
    <xf numFmtId="166" fontId="9" fillId="0" borderId="26" xfId="6" applyFont="1" applyFill="1" applyBorder="1" applyAlignment="1">
      <alignment horizontal="center" vertical="center"/>
    </xf>
    <xf numFmtId="0" fontId="19" fillId="0" borderId="78" xfId="2" applyFont="1" applyFill="1" applyBorder="1" applyAlignment="1">
      <alignment horizontal="center" vertical="center"/>
    </xf>
    <xf numFmtId="166" fontId="19" fillId="0" borderId="3" xfId="6" applyFont="1" applyFill="1" applyBorder="1" applyAlignment="1">
      <alignment horizontal="center" vertical="center"/>
    </xf>
    <xf numFmtId="166" fontId="24" fillId="0" borderId="77" xfId="6" applyFont="1" applyFill="1" applyBorder="1" applyAlignment="1">
      <alignment horizontal="center" vertical="center"/>
    </xf>
    <xf numFmtId="0" fontId="24" fillId="0" borderId="80" xfId="9" applyFont="1" applyFill="1" applyBorder="1" applyAlignment="1">
      <alignment horizontal="center" vertical="center"/>
    </xf>
    <xf numFmtId="0" fontId="24" fillId="0" borderId="80" xfId="9" applyFont="1" applyFill="1" applyBorder="1" applyAlignment="1">
      <alignment horizontal="left" vertical="center" wrapText="1"/>
    </xf>
    <xf numFmtId="0" fontId="24" fillId="0" borderId="80" xfId="9" applyFont="1" applyFill="1" applyBorder="1" applyAlignment="1">
      <alignment horizontal="center" vertical="center" wrapText="1"/>
    </xf>
    <xf numFmtId="166" fontId="24" fillId="0" borderId="80" xfId="6" applyFont="1" applyFill="1" applyBorder="1" applyAlignment="1">
      <alignment horizontal="center" vertical="center"/>
    </xf>
    <xf numFmtId="9" fontId="9" fillId="0" borderId="7" xfId="0" applyNumberFormat="1" applyFont="1" applyFill="1" applyBorder="1" applyAlignment="1">
      <alignment horizontal="center" vertical="top"/>
    </xf>
    <xf numFmtId="166" fontId="9" fillId="0" borderId="7" xfId="0" applyNumberFormat="1" applyFont="1" applyFill="1" applyBorder="1" applyAlignment="1">
      <alignment horizontal="center" vertical="top"/>
    </xf>
    <xf numFmtId="166" fontId="24" fillId="0" borderId="77" xfId="6" applyFont="1" applyFill="1" applyBorder="1" applyAlignment="1">
      <alignment horizontal="center" vertical="center" wrapText="1"/>
    </xf>
    <xf numFmtId="166" fontId="29" fillId="0" borderId="0" xfId="2" applyNumberFormat="1" applyFont="1" applyFill="1" applyAlignment="1">
      <alignment vertical="center"/>
    </xf>
    <xf numFmtId="165" fontId="9" fillId="0" borderId="7" xfId="2" applyNumberFormat="1" applyFont="1" applyFill="1" applyBorder="1" applyAlignment="1">
      <alignment horizontal="center" vertical="center" wrapText="1"/>
    </xf>
    <xf numFmtId="165" fontId="24" fillId="0" borderId="7" xfId="2" applyNumberFormat="1" applyFont="1" applyFill="1" applyBorder="1" applyAlignment="1">
      <alignment horizontal="center" vertical="center" wrapText="1"/>
    </xf>
    <xf numFmtId="165" fontId="28" fillId="0" borderId="7" xfId="2" applyNumberFormat="1" applyFont="1" applyFill="1" applyBorder="1" applyAlignment="1">
      <alignment horizontal="center" vertical="center" wrapText="1"/>
    </xf>
    <xf numFmtId="0" fontId="9" fillId="0" borderId="7" xfId="9" applyFont="1" applyFill="1" applyBorder="1" applyAlignment="1">
      <alignment vertical="center" wrapText="1"/>
    </xf>
    <xf numFmtId="0" fontId="9" fillId="0" borderId="7" xfId="9" applyFont="1" applyFill="1" applyBorder="1" applyAlignment="1">
      <alignment horizontal="center" vertical="center" wrapText="1"/>
    </xf>
    <xf numFmtId="0" fontId="9" fillId="0" borderId="7" xfId="9" applyFont="1" applyFill="1" applyBorder="1" applyAlignment="1">
      <alignment horizontal="left" vertical="center" wrapText="1"/>
    </xf>
    <xf numFmtId="166" fontId="9" fillId="0" borderId="7" xfId="6" applyFont="1" applyFill="1" applyBorder="1" applyAlignment="1">
      <alignment horizontal="center" vertical="center" wrapText="1"/>
    </xf>
    <xf numFmtId="0" fontId="24" fillId="0" borderId="7" xfId="9" applyFont="1" applyFill="1" applyBorder="1" applyAlignment="1">
      <alignment vertical="center" wrapText="1"/>
    </xf>
    <xf numFmtId="0" fontId="24" fillId="0" borderId="7" xfId="9" applyFont="1" applyFill="1" applyBorder="1" applyAlignment="1">
      <alignment horizontal="center" vertical="center" wrapText="1"/>
    </xf>
    <xf numFmtId="0" fontId="24" fillId="0" borderId="7" xfId="9" applyFont="1" applyFill="1" applyBorder="1" applyAlignment="1">
      <alignment horizontal="left" vertical="center" wrapText="1"/>
    </xf>
    <xf numFmtId="0" fontId="9" fillId="0" borderId="7" xfId="14" applyFont="1" applyFill="1" applyBorder="1" applyAlignment="1">
      <alignment horizontal="center" vertical="center" wrapText="1"/>
    </xf>
    <xf numFmtId="0" fontId="9" fillId="0" borderId="4" xfId="9" applyFont="1" applyFill="1" applyBorder="1" applyAlignment="1">
      <alignment vertical="center" wrapText="1"/>
    </xf>
    <xf numFmtId="0" fontId="9" fillId="0" borderId="4" xfId="9" applyFont="1" applyFill="1" applyBorder="1" applyAlignment="1">
      <alignment horizontal="left" vertical="center" wrapText="1"/>
    </xf>
    <xf numFmtId="0" fontId="23" fillId="0" borderId="4" xfId="9" applyFont="1" applyFill="1" applyBorder="1" applyAlignment="1">
      <alignment vertical="center" wrapText="1"/>
    </xf>
    <xf numFmtId="0" fontId="23" fillId="0" borderId="7" xfId="9" applyFont="1" applyFill="1" applyBorder="1" applyAlignment="1">
      <alignment horizontal="center" vertical="center" wrapText="1"/>
    </xf>
    <xf numFmtId="0" fontId="23" fillId="0" borderId="4" xfId="9" applyFont="1" applyFill="1" applyBorder="1" applyAlignment="1">
      <alignment horizontal="left" vertical="center" wrapText="1"/>
    </xf>
    <xf numFmtId="0" fontId="20" fillId="0" borderId="7" xfId="5" applyNumberFormat="1" applyFont="1" applyFill="1" applyBorder="1" applyAlignment="1">
      <alignment horizontal="center" vertical="center" wrapText="1"/>
    </xf>
    <xf numFmtId="166" fontId="20" fillId="0" borderId="7" xfId="6" applyFont="1" applyFill="1" applyBorder="1" applyAlignment="1">
      <alignment horizontal="center" vertical="center" wrapText="1"/>
    </xf>
    <xf numFmtId="0" fontId="9" fillId="0" borderId="7" xfId="8" applyFont="1" applyFill="1" applyBorder="1" applyAlignment="1">
      <alignment vertical="center"/>
    </xf>
    <xf numFmtId="0" fontId="11" fillId="0" borderId="0" xfId="0" applyFont="1" applyAlignment="1">
      <alignment horizontal="center" vertical="center"/>
    </xf>
    <xf numFmtId="0" fontId="13" fillId="0" borderId="22" xfId="0" applyFont="1" applyFill="1" applyBorder="1" applyAlignment="1">
      <alignment horizontal="center" vertical="center"/>
    </xf>
    <xf numFmtId="0" fontId="13" fillId="0" borderId="22" xfId="0" quotePrefix="1" applyFont="1" applyFill="1" applyBorder="1" applyAlignment="1">
      <alignment horizontal="center" vertical="center"/>
    </xf>
    <xf numFmtId="0" fontId="11" fillId="4" borderId="45" xfId="0" applyFont="1" applyFill="1" applyBorder="1" applyAlignment="1">
      <alignment horizontal="center" vertical="center"/>
    </xf>
    <xf numFmtId="0" fontId="13" fillId="0" borderId="37" xfId="0" applyFont="1" applyFill="1" applyBorder="1" applyAlignment="1">
      <alignment horizontal="center" vertical="center"/>
    </xf>
    <xf numFmtId="0" fontId="11" fillId="0" borderId="22" xfId="0" applyFont="1" applyBorder="1" applyAlignment="1">
      <alignment horizontal="center" vertical="center"/>
    </xf>
    <xf numFmtId="0" fontId="11" fillId="2" borderId="22" xfId="0" applyFont="1" applyFill="1" applyBorder="1" applyAlignment="1">
      <alignment horizontal="center" vertical="center"/>
    </xf>
    <xf numFmtId="0" fontId="11" fillId="0" borderId="22" xfId="0" applyFont="1" applyFill="1" applyBorder="1" applyAlignment="1">
      <alignment horizontal="center" vertical="center"/>
    </xf>
    <xf numFmtId="0" fontId="7" fillId="0" borderId="0" xfId="0" applyFont="1" applyAlignment="1">
      <alignment horizontal="center" vertical="center"/>
    </xf>
    <xf numFmtId="0" fontId="14" fillId="0" borderId="22" xfId="0" quotePrefix="1" applyFont="1" applyFill="1" applyBorder="1" applyAlignment="1">
      <alignment horizontal="center" vertical="center" wrapText="1"/>
    </xf>
    <xf numFmtId="168" fontId="11" fillId="0" borderId="22" xfId="0" applyNumberFormat="1" applyFont="1" applyFill="1" applyBorder="1" applyAlignment="1">
      <alignment horizontal="center" vertical="center" wrapText="1"/>
    </xf>
    <xf numFmtId="9" fontId="11" fillId="0" borderId="22" xfId="0" applyNumberFormat="1"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2" xfId="0" quotePrefix="1" applyFont="1" applyFill="1" applyBorder="1" applyAlignment="1">
      <alignment horizontal="center" vertical="center" wrapText="1"/>
    </xf>
    <xf numFmtId="0" fontId="11" fillId="0" borderId="53" xfId="0" applyFont="1" applyBorder="1" applyAlignment="1">
      <alignment horizontal="center" vertical="center"/>
    </xf>
    <xf numFmtId="1" fontId="11" fillId="0" borderId="22" xfId="0" applyNumberFormat="1" applyFont="1" applyBorder="1" applyAlignment="1">
      <alignment horizontal="center" vertical="center"/>
    </xf>
    <xf numFmtId="1" fontId="11" fillId="0" borderId="22" xfId="0" applyNumberFormat="1" applyFont="1" applyFill="1" applyBorder="1" applyAlignment="1">
      <alignment horizontal="center" vertical="center"/>
    </xf>
    <xf numFmtId="0" fontId="11" fillId="0" borderId="63" xfId="2" applyFont="1" applyFill="1" applyBorder="1" applyAlignment="1">
      <alignment horizontal="center" vertical="center" wrapText="1"/>
    </xf>
    <xf numFmtId="0" fontId="11" fillId="0" borderId="0" xfId="0" applyFont="1" applyFill="1" applyAlignment="1">
      <alignment horizontal="center" vertical="center"/>
    </xf>
    <xf numFmtId="0" fontId="7" fillId="0" borderId="0" xfId="0" applyFont="1" applyAlignment="1">
      <alignment vertical="center"/>
    </xf>
    <xf numFmtId="0" fontId="19" fillId="0" borderId="76" xfId="2" quotePrefix="1" applyFont="1" applyFill="1" applyBorder="1" applyAlignment="1">
      <alignment vertical="center" wrapText="1"/>
    </xf>
    <xf numFmtId="0" fontId="7" fillId="2" borderId="0" xfId="0" applyFont="1" applyFill="1" applyAlignment="1">
      <alignment vertical="center" wrapText="1"/>
    </xf>
    <xf numFmtId="0" fontId="30" fillId="2" borderId="0" xfId="2" applyFont="1" applyFill="1" applyAlignment="1">
      <alignment vertical="center"/>
    </xf>
    <xf numFmtId="166" fontId="21" fillId="2" borderId="0" xfId="6" applyNumberFormat="1" applyFont="1" applyFill="1" applyAlignment="1">
      <alignment horizontal="right" vertical="center"/>
    </xf>
    <xf numFmtId="0" fontId="31" fillId="2" borderId="0" xfId="2" applyNumberFormat="1" applyFont="1" applyFill="1" applyBorder="1" applyAlignment="1">
      <alignment horizontal="center" vertical="center"/>
    </xf>
    <xf numFmtId="0" fontId="31" fillId="2" borderId="0" xfId="2" applyNumberFormat="1" applyFont="1" applyFill="1" applyBorder="1" applyAlignment="1">
      <alignment horizontal="center" vertical="center" wrapText="1"/>
    </xf>
    <xf numFmtId="0" fontId="31" fillId="2" borderId="0" xfId="2" applyNumberFormat="1" applyFont="1" applyFill="1" applyBorder="1" applyAlignment="1">
      <alignment horizontal="left" vertical="center" wrapText="1"/>
    </xf>
    <xf numFmtId="0" fontId="37" fillId="2" borderId="0" xfId="2" applyNumberFormat="1" applyFont="1" applyFill="1" applyBorder="1" applyAlignment="1">
      <alignment horizontal="center" vertical="center"/>
    </xf>
    <xf numFmtId="166" fontId="37" fillId="2" borderId="0" xfId="6" applyNumberFormat="1" applyFont="1" applyFill="1" applyBorder="1" applyAlignment="1">
      <alignment horizontal="right" vertical="center"/>
    </xf>
    <xf numFmtId="0" fontId="31" fillId="2" borderId="0" xfId="2" applyNumberFormat="1" applyFont="1" applyFill="1" applyBorder="1" applyAlignment="1">
      <alignment horizontal="left" vertical="center"/>
    </xf>
    <xf numFmtId="0" fontId="33" fillId="2" borderId="0" xfId="5" applyNumberFormat="1" applyFont="1" applyFill="1" applyBorder="1" applyAlignment="1">
      <alignment horizontal="left" vertical="center" wrapText="1"/>
    </xf>
    <xf numFmtId="0" fontId="38" fillId="2" borderId="0" xfId="5" applyNumberFormat="1" applyFont="1" applyFill="1" applyBorder="1" applyAlignment="1">
      <alignment horizontal="left" vertical="center"/>
    </xf>
    <xf numFmtId="0" fontId="38" fillId="2" borderId="0" xfId="5" applyNumberFormat="1" applyFont="1" applyFill="1" applyBorder="1" applyAlignment="1">
      <alignment horizontal="center" vertical="center"/>
    </xf>
    <xf numFmtId="166" fontId="38" fillId="2" borderId="0" xfId="6" applyNumberFormat="1" applyFont="1" applyFill="1" applyBorder="1" applyAlignment="1">
      <alignment horizontal="right" vertical="center"/>
    </xf>
    <xf numFmtId="0" fontId="39" fillId="2" borderId="0" xfId="2" applyFont="1" applyFill="1" applyAlignment="1">
      <alignment vertical="center"/>
    </xf>
    <xf numFmtId="0" fontId="23" fillId="2" borderId="7" xfId="14" applyFont="1" applyFill="1" applyBorder="1" applyAlignment="1">
      <alignment horizontal="left" vertical="center" wrapText="1"/>
    </xf>
    <xf numFmtId="0" fontId="5" fillId="0" borderId="0" xfId="0" applyFont="1" applyFill="1" applyAlignment="1">
      <alignment horizontal="center" vertical="center"/>
    </xf>
    <xf numFmtId="0" fontId="31" fillId="2" borderId="0" xfId="2" applyNumberFormat="1" applyFont="1" applyFill="1" applyBorder="1" applyAlignment="1">
      <alignment horizontal="center" vertical="center"/>
    </xf>
    <xf numFmtId="0" fontId="19" fillId="0" borderId="98" xfId="0" applyFont="1" applyFill="1" applyBorder="1" applyAlignment="1">
      <alignment vertical="center"/>
    </xf>
    <xf numFmtId="0" fontId="19" fillId="0" borderId="22" xfId="0" applyFont="1" applyFill="1" applyBorder="1" applyAlignment="1">
      <alignment vertical="center"/>
    </xf>
    <xf numFmtId="0" fontId="23" fillId="0" borderId="7" xfId="0" applyFont="1" applyFill="1" applyBorder="1" applyAlignment="1">
      <alignment vertical="center" wrapText="1"/>
    </xf>
    <xf numFmtId="0" fontId="23" fillId="0" borderId="4" xfId="0" applyFont="1" applyFill="1" applyBorder="1" applyAlignment="1">
      <alignment horizontal="left" vertical="center" wrapText="1"/>
    </xf>
    <xf numFmtId="0" fontId="23" fillId="0" borderId="4" xfId="0" applyFont="1" applyFill="1" applyBorder="1" applyAlignment="1">
      <alignment vertical="center" wrapText="1"/>
    </xf>
    <xf numFmtId="9" fontId="40" fillId="0" borderId="7" xfId="1" applyFont="1" applyFill="1" applyBorder="1" applyAlignment="1">
      <alignment horizontal="center" vertical="center" wrapText="1"/>
    </xf>
    <xf numFmtId="9" fontId="40" fillId="0" borderId="7" xfId="0" applyNumberFormat="1" applyFont="1" applyFill="1" applyBorder="1" applyAlignment="1">
      <alignment horizontal="center" vertical="center" wrapText="1"/>
    </xf>
    <xf numFmtId="9" fontId="40" fillId="0" borderId="77" xfId="0" applyNumberFormat="1" applyFont="1" applyFill="1" applyBorder="1" applyAlignment="1">
      <alignment horizontal="center" vertical="center" wrapText="1"/>
    </xf>
    <xf numFmtId="0" fontId="40" fillId="0" borderId="6" xfId="0" applyFont="1" applyFill="1" applyBorder="1" applyAlignment="1">
      <alignment vertical="center" wrapText="1"/>
    </xf>
    <xf numFmtId="0" fontId="40" fillId="0" borderId="7" xfId="0" applyFont="1" applyFill="1" applyBorder="1" applyAlignment="1">
      <alignment vertical="center" wrapText="1"/>
    </xf>
    <xf numFmtId="0" fontId="40" fillId="0" borderId="3" xfId="0" applyFont="1" applyFill="1" applyBorder="1" applyAlignment="1">
      <alignment vertical="center" wrapText="1"/>
    </xf>
    <xf numFmtId="0" fontId="40" fillId="0" borderId="4" xfId="0" applyFont="1" applyFill="1" applyBorder="1" applyAlignment="1">
      <alignment horizontal="left" vertical="center" wrapText="1"/>
    </xf>
    <xf numFmtId="0" fontId="40" fillId="0" borderId="4" xfId="0" applyFont="1" applyFill="1" applyBorder="1" applyAlignment="1">
      <alignment vertical="center" wrapText="1"/>
    </xf>
    <xf numFmtId="0" fontId="40" fillId="0" borderId="7" xfId="0" applyFont="1" applyFill="1" applyBorder="1" applyAlignment="1">
      <alignment horizontal="center" vertical="center" wrapText="1"/>
    </xf>
    <xf numFmtId="0" fontId="40" fillId="0" borderId="7" xfId="0" applyFont="1" applyFill="1" applyBorder="1" applyAlignment="1">
      <alignment horizontal="left" vertical="center" wrapText="1"/>
    </xf>
    <xf numFmtId="10" fontId="40" fillId="0" borderId="77" xfId="0" applyNumberFormat="1" applyFont="1" applyFill="1" applyBorder="1" applyAlignment="1">
      <alignment horizontal="center" vertical="center" wrapText="1"/>
    </xf>
    <xf numFmtId="1" fontId="40" fillId="0" borderId="77" xfId="0" applyNumberFormat="1" applyFont="1" applyFill="1" applyBorder="1" applyAlignment="1">
      <alignment horizontal="center" vertical="center" wrapText="1"/>
    </xf>
    <xf numFmtId="0" fontId="40" fillId="0" borderId="7" xfId="1" applyNumberFormat="1" applyFont="1" applyFill="1" applyBorder="1" applyAlignment="1">
      <alignment horizontal="center" vertical="center" wrapText="1"/>
    </xf>
    <xf numFmtId="9" fontId="40" fillId="0" borderId="80" xfId="1" applyFont="1" applyFill="1" applyBorder="1" applyAlignment="1">
      <alignment horizontal="center" vertical="center" wrapText="1"/>
    </xf>
    <xf numFmtId="9" fontId="40" fillId="0" borderId="80" xfId="0" applyNumberFormat="1" applyFont="1" applyFill="1" applyBorder="1" applyAlignment="1">
      <alignment horizontal="center" vertical="center" wrapText="1"/>
    </xf>
    <xf numFmtId="9" fontId="40" fillId="0" borderId="84" xfId="0" applyNumberFormat="1" applyFont="1" applyFill="1" applyBorder="1" applyAlignment="1">
      <alignment horizontal="center" vertical="center" wrapText="1"/>
    </xf>
    <xf numFmtId="0" fontId="40" fillId="0" borderId="3" xfId="0" applyFont="1" applyFill="1" applyBorder="1" applyAlignment="1">
      <alignment horizontal="left" vertical="center" wrapText="1"/>
    </xf>
    <xf numFmtId="10" fontId="7" fillId="0" borderId="0" xfId="0" applyNumberFormat="1" applyFont="1" applyFill="1" applyBorder="1" applyAlignment="1">
      <alignment horizontal="center" vertical="top" wrapText="1"/>
    </xf>
    <xf numFmtId="0" fontId="9" fillId="0" borderId="80" xfId="2" applyFont="1" applyFill="1" applyBorder="1" applyAlignment="1">
      <alignment horizontal="center" vertical="center" wrapText="1"/>
    </xf>
    <xf numFmtId="0" fontId="9" fillId="0" borderId="27" xfId="14" applyFont="1" applyFill="1" applyBorder="1" applyAlignment="1">
      <alignment vertical="center" wrapText="1"/>
    </xf>
    <xf numFmtId="9" fontId="9" fillId="0" borderId="11" xfId="14" applyNumberFormat="1" applyFont="1" applyFill="1" applyBorder="1" applyAlignment="1">
      <alignment horizontal="center" vertical="center" wrapText="1"/>
    </xf>
    <xf numFmtId="0" fontId="23" fillId="2" borderId="11" xfId="14" applyFont="1" applyFill="1" applyBorder="1" applyAlignment="1">
      <alignment horizontal="left" vertical="center" wrapText="1"/>
    </xf>
    <xf numFmtId="0" fontId="23" fillId="2" borderId="4" xfId="14" applyFont="1" applyFill="1" applyBorder="1" applyAlignment="1">
      <alignment horizontal="left" vertical="center" wrapText="1"/>
    </xf>
    <xf numFmtId="9" fontId="23" fillId="0" borderId="7" xfId="1" applyFont="1" applyFill="1" applyBorder="1" applyAlignment="1">
      <alignment horizontal="center" vertical="center" wrapText="1"/>
    </xf>
    <xf numFmtId="10" fontId="23" fillId="0" borderId="7" xfId="1" applyNumberFormat="1" applyFont="1" applyFill="1" applyBorder="1" applyAlignment="1">
      <alignment horizontal="center" vertical="center" wrapText="1"/>
    </xf>
    <xf numFmtId="9" fontId="23" fillId="0" borderId="7" xfId="0" applyNumberFormat="1" applyFont="1" applyFill="1" applyBorder="1" applyAlignment="1">
      <alignment horizontal="center" vertical="center" wrapText="1"/>
    </xf>
    <xf numFmtId="165" fontId="40" fillId="0" borderId="7" xfId="1" applyNumberFormat="1" applyFont="1" applyFill="1" applyBorder="1" applyAlignment="1">
      <alignment horizontal="center" vertical="center" wrapText="1"/>
    </xf>
    <xf numFmtId="0" fontId="19" fillId="0" borderId="1" xfId="0" applyFont="1" applyFill="1" applyBorder="1" applyAlignment="1">
      <alignment vertical="center"/>
    </xf>
    <xf numFmtId="0" fontId="19" fillId="0" borderId="2" xfId="0" applyFont="1" applyFill="1" applyBorder="1" applyAlignment="1">
      <alignment vertical="center" wrapText="1"/>
    </xf>
    <xf numFmtId="0" fontId="19" fillId="0" borderId="22" xfId="0" applyFont="1" applyFill="1" applyBorder="1" applyAlignment="1">
      <alignment vertical="center" wrapText="1"/>
    </xf>
    <xf numFmtId="9" fontId="23" fillId="0" borderId="22" xfId="1" applyFont="1" applyFill="1" applyBorder="1" applyAlignment="1">
      <alignment horizontal="center" vertical="center"/>
    </xf>
    <xf numFmtId="0" fontId="23" fillId="0" borderId="22" xfId="0" applyFont="1" applyFill="1" applyBorder="1" applyAlignment="1">
      <alignment horizontal="center" vertical="center"/>
    </xf>
    <xf numFmtId="9" fontId="23" fillId="0" borderId="22" xfId="0" applyNumberFormat="1" applyFont="1" applyFill="1" applyBorder="1" applyAlignment="1">
      <alignment horizontal="center" vertical="center"/>
    </xf>
    <xf numFmtId="0" fontId="23" fillId="0" borderId="67" xfId="0" applyFont="1" applyFill="1" applyBorder="1" applyAlignment="1">
      <alignment horizontal="center" vertical="center"/>
    </xf>
    <xf numFmtId="0" fontId="40" fillId="0" borderId="24" xfId="0" applyFont="1" applyFill="1" applyBorder="1" applyAlignment="1">
      <alignment vertical="center" wrapText="1"/>
    </xf>
    <xf numFmtId="0" fontId="40" fillId="0" borderId="11" xfId="0" applyFont="1" applyFill="1" applyBorder="1" applyAlignment="1">
      <alignment vertical="center" wrapText="1"/>
    </xf>
    <xf numFmtId="0" fontId="40" fillId="0" borderId="26" xfId="0" applyFont="1" applyFill="1" applyBorder="1" applyAlignment="1">
      <alignment vertical="center" wrapText="1"/>
    </xf>
    <xf numFmtId="0" fontId="23" fillId="0" borderId="27" xfId="0" applyFont="1" applyFill="1" applyBorder="1" applyAlignment="1">
      <alignment horizontal="left" vertical="center" wrapText="1"/>
    </xf>
    <xf numFmtId="0" fontId="23" fillId="0" borderId="11" xfId="0" applyFont="1" applyFill="1" applyBorder="1" applyAlignment="1">
      <alignment vertical="center" wrapText="1"/>
    </xf>
    <xf numFmtId="9" fontId="40" fillId="0" borderId="11" xfId="1" applyFont="1" applyFill="1" applyBorder="1" applyAlignment="1">
      <alignment horizontal="center" vertical="center" wrapText="1"/>
    </xf>
    <xf numFmtId="9" fontId="23" fillId="0" borderId="11" xfId="1" applyFont="1" applyFill="1" applyBorder="1" applyAlignment="1">
      <alignment horizontal="center" vertical="center" wrapText="1"/>
    </xf>
    <xf numFmtId="9" fontId="40" fillId="0" borderId="11" xfId="0" applyNumberFormat="1" applyFont="1" applyFill="1" applyBorder="1" applyAlignment="1">
      <alignment horizontal="center" vertical="center" wrapText="1"/>
    </xf>
    <xf numFmtId="9" fontId="23" fillId="0" borderId="11" xfId="0" applyNumberFormat="1" applyFont="1" applyFill="1" applyBorder="1" applyAlignment="1">
      <alignment horizontal="center" vertical="center" wrapText="1"/>
    </xf>
    <xf numFmtId="9" fontId="40" fillId="0" borderId="75" xfId="0" applyNumberFormat="1" applyFont="1" applyFill="1" applyBorder="1" applyAlignment="1">
      <alignment horizontal="center" vertical="center" wrapText="1"/>
    </xf>
    <xf numFmtId="0" fontId="40" fillId="0" borderId="99" xfId="0" applyFont="1" applyFill="1" applyBorder="1" applyAlignment="1">
      <alignment vertical="center" wrapText="1"/>
    </xf>
    <xf numFmtId="0" fontId="40" fillId="0" borderId="80" xfId="0" applyFont="1" applyFill="1" applyBorder="1" applyAlignment="1">
      <alignment vertical="center" wrapText="1"/>
    </xf>
    <xf numFmtId="0" fontId="40" fillId="0" borderId="89" xfId="0" applyFont="1" applyFill="1" applyBorder="1" applyAlignment="1">
      <alignment vertical="center" wrapText="1"/>
    </xf>
    <xf numFmtId="0" fontId="40" fillId="0" borderId="85" xfId="0" applyFont="1" applyFill="1" applyBorder="1" applyAlignment="1">
      <alignment vertical="center" wrapText="1"/>
    </xf>
    <xf numFmtId="0" fontId="40" fillId="0" borderId="80" xfId="0" applyFont="1" applyFill="1" applyBorder="1" applyAlignment="1">
      <alignment horizontal="center" vertical="center" wrapText="1"/>
    </xf>
    <xf numFmtId="0" fontId="39" fillId="0" borderId="24" xfId="0" applyFont="1" applyFill="1" applyBorder="1" applyAlignment="1">
      <alignment vertical="center" wrapText="1"/>
    </xf>
    <xf numFmtId="0" fontId="39" fillId="0" borderId="11" xfId="0" applyFont="1" applyFill="1" applyBorder="1" applyAlignment="1">
      <alignment vertical="center" wrapText="1"/>
    </xf>
    <xf numFmtId="0" fontId="39" fillId="0" borderId="26" xfId="0" applyFont="1" applyFill="1" applyBorder="1" applyAlignment="1">
      <alignment horizontal="left" vertical="center" wrapText="1"/>
    </xf>
    <xf numFmtId="3" fontId="23" fillId="0" borderId="22" xfId="0" applyNumberFormat="1" applyFont="1" applyFill="1" applyBorder="1" applyAlignment="1">
      <alignment horizontal="left" vertical="center" wrapText="1"/>
    </xf>
    <xf numFmtId="0" fontId="40" fillId="0" borderId="85" xfId="0" applyFont="1" applyFill="1" applyBorder="1" applyAlignment="1">
      <alignment horizontal="left" vertical="center" wrapText="1"/>
    </xf>
    <xf numFmtId="0" fontId="23" fillId="0" borderId="11" xfId="0" applyFont="1" applyFill="1" applyBorder="1" applyAlignment="1">
      <alignment horizontal="left" vertical="center" wrapText="1"/>
    </xf>
    <xf numFmtId="9" fontId="23" fillId="0" borderId="11" xfId="1" applyNumberFormat="1" applyFont="1" applyFill="1" applyBorder="1" applyAlignment="1">
      <alignment horizontal="center" vertical="center" wrapText="1"/>
    </xf>
    <xf numFmtId="9" fontId="23" fillId="0" borderId="7" xfId="1" applyNumberFormat="1" applyFont="1" applyFill="1" applyBorder="1" applyAlignment="1">
      <alignment horizontal="center" vertical="center" wrapText="1"/>
    </xf>
    <xf numFmtId="0" fontId="23" fillId="0" borderId="11" xfId="16" applyNumberFormat="1" applyFont="1" applyFill="1" applyBorder="1" applyAlignment="1">
      <alignment horizontal="left" vertical="center" wrapText="1"/>
    </xf>
    <xf numFmtId="10" fontId="40" fillId="0" borderId="75" xfId="0" applyNumberFormat="1" applyFont="1" applyFill="1" applyBorder="1" applyAlignment="1">
      <alignment horizontal="center" vertical="center" wrapText="1"/>
    </xf>
    <xf numFmtId="0" fontId="23" fillId="0" borderId="27" xfId="0" applyFont="1" applyFill="1" applyBorder="1" applyAlignment="1">
      <alignment vertical="center" wrapText="1"/>
    </xf>
    <xf numFmtId="10" fontId="23" fillId="0" borderId="7" xfId="0" applyNumberFormat="1" applyFont="1" applyFill="1" applyBorder="1" applyAlignment="1">
      <alignment horizontal="center" vertical="center" wrapText="1"/>
    </xf>
    <xf numFmtId="10" fontId="23" fillId="0" borderId="11" xfId="0" applyNumberFormat="1" applyFont="1" applyFill="1" applyBorder="1" applyAlignment="1">
      <alignment horizontal="center" vertical="center" wrapText="1"/>
    </xf>
    <xf numFmtId="165" fontId="23" fillId="0" borderId="7" xfId="0" applyNumberFormat="1" applyFont="1" applyFill="1" applyBorder="1" applyAlignment="1">
      <alignment horizontal="center" vertical="center" wrapText="1"/>
    </xf>
    <xf numFmtId="0" fontId="23" fillId="0" borderId="7" xfId="1" applyNumberFormat="1" applyFont="1" applyFill="1" applyBorder="1" applyAlignment="1">
      <alignment horizontal="center" vertical="center" wrapText="1"/>
    </xf>
    <xf numFmtId="0" fontId="40" fillId="0" borderId="80" xfId="0" quotePrefix="1" applyFont="1" applyFill="1" applyBorder="1" applyAlignment="1">
      <alignment vertical="center" wrapText="1"/>
    </xf>
    <xf numFmtId="0" fontId="40" fillId="0" borderId="11" xfId="1"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10" fontId="23" fillId="0" borderId="11" xfId="1" applyNumberFormat="1" applyFont="1" applyFill="1" applyBorder="1" applyAlignment="1">
      <alignment horizontal="center" vertical="center" wrapText="1"/>
    </xf>
    <xf numFmtId="0" fontId="23" fillId="0" borderId="7" xfId="12" applyNumberFormat="1" applyFont="1" applyFill="1" applyBorder="1" applyAlignment="1">
      <alignment horizontal="justify" vertical="center" wrapText="1"/>
    </xf>
    <xf numFmtId="0" fontId="23" fillId="0" borderId="85" xfId="0" applyFont="1" applyFill="1" applyBorder="1" applyAlignment="1">
      <alignment vertical="center" wrapText="1"/>
    </xf>
    <xf numFmtId="0" fontId="23" fillId="0" borderId="80" xfId="0" applyFont="1" applyFill="1" applyBorder="1" applyAlignment="1">
      <alignment vertical="center" wrapText="1"/>
    </xf>
    <xf numFmtId="9" fontId="23" fillId="0" borderId="22" xfId="0" applyNumberFormat="1" applyFont="1" applyFill="1" applyBorder="1" applyAlignment="1">
      <alignment horizontal="center" vertical="center" wrapText="1"/>
    </xf>
    <xf numFmtId="9" fontId="23" fillId="0" borderId="80" xfId="0" applyNumberFormat="1" applyFont="1" applyFill="1" applyBorder="1" applyAlignment="1">
      <alignment horizontal="center" vertical="center" wrapText="1"/>
    </xf>
    <xf numFmtId="9" fontId="23" fillId="0" borderId="0" xfId="1" applyFont="1" applyFill="1" applyAlignment="1">
      <alignment horizontal="center" vertical="center" wrapText="1"/>
    </xf>
    <xf numFmtId="10" fontId="23" fillId="0" borderId="0" xfId="1" applyNumberFormat="1" applyFont="1" applyFill="1" applyAlignment="1">
      <alignment horizontal="center" vertical="center" wrapText="1"/>
    </xf>
    <xf numFmtId="1" fontId="23" fillId="0" borderId="4" xfId="0" applyNumberFormat="1" applyFont="1" applyFill="1" applyBorder="1" applyAlignment="1">
      <alignment horizontal="left" vertical="center" wrapText="1"/>
    </xf>
    <xf numFmtId="1" fontId="23" fillId="0" borderId="7" xfId="0" applyNumberFormat="1" applyFont="1" applyFill="1" applyBorder="1" applyAlignment="1">
      <alignment vertical="center" wrapText="1"/>
    </xf>
    <xf numFmtId="9" fontId="23" fillId="0" borderId="80" xfId="1" applyFont="1" applyFill="1" applyBorder="1" applyAlignment="1">
      <alignment horizontal="center" vertical="center" wrapText="1"/>
    </xf>
    <xf numFmtId="166" fontId="23" fillId="0" borderId="7" xfId="0" applyNumberFormat="1" applyFont="1" applyFill="1" applyBorder="1" applyAlignment="1">
      <alignment horizontal="center" vertical="center" wrapText="1"/>
    </xf>
    <xf numFmtId="0" fontId="23" fillId="0" borderId="85" xfId="0" applyFont="1" applyFill="1" applyBorder="1" applyAlignment="1">
      <alignment horizontal="left" vertical="top" wrapText="1"/>
    </xf>
    <xf numFmtId="0" fontId="23" fillId="0" borderId="80" xfId="0" applyFont="1" applyFill="1" applyBorder="1" applyAlignment="1">
      <alignment horizontal="left" vertical="top" wrapText="1"/>
    </xf>
    <xf numFmtId="166" fontId="23" fillId="0" borderId="80" xfId="0" applyNumberFormat="1" applyFont="1" applyFill="1" applyBorder="1" applyAlignment="1">
      <alignment horizontal="center" vertical="top" wrapText="1"/>
    </xf>
    <xf numFmtId="166" fontId="23" fillId="0" borderId="80" xfId="0" applyNumberFormat="1" applyFont="1" applyFill="1" applyBorder="1" applyAlignment="1">
      <alignment horizontal="center" vertical="center" wrapText="1"/>
    </xf>
    <xf numFmtId="166" fontId="40" fillId="0" borderId="80" xfId="0" applyNumberFormat="1" applyFont="1" applyFill="1" applyBorder="1" applyAlignment="1">
      <alignment horizontal="center" vertical="top" wrapText="1"/>
    </xf>
    <xf numFmtId="0" fontId="40" fillId="0" borderId="26" xfId="0" applyFont="1" applyFill="1" applyBorder="1" applyAlignment="1">
      <alignment horizontal="left" vertical="center" wrapText="1"/>
    </xf>
    <xf numFmtId="0" fontId="23" fillId="2" borderId="7" xfId="9" applyFont="1" applyFill="1" applyBorder="1" applyAlignment="1">
      <alignment horizontal="left" vertical="center" wrapText="1"/>
    </xf>
    <xf numFmtId="0" fontId="23" fillId="2" borderId="4" xfId="9" applyFont="1" applyFill="1" applyBorder="1" applyAlignment="1">
      <alignment horizontal="left" vertical="center" wrapText="1"/>
    </xf>
    <xf numFmtId="0" fontId="40" fillId="2" borderId="24" xfId="0" applyFont="1" applyFill="1" applyBorder="1" applyAlignment="1">
      <alignment vertical="center" wrapText="1"/>
    </xf>
    <xf numFmtId="0" fontId="40" fillId="2" borderId="11" xfId="0" applyFont="1" applyFill="1" applyBorder="1" applyAlignment="1">
      <alignment vertical="center" wrapText="1"/>
    </xf>
    <xf numFmtId="9" fontId="40" fillId="2" borderId="75" xfId="0" applyNumberFormat="1" applyFont="1" applyFill="1" applyBorder="1" applyAlignment="1">
      <alignment horizontal="center" vertical="center" wrapText="1"/>
    </xf>
    <xf numFmtId="0" fontId="40" fillId="0" borderId="101" xfId="0" applyFont="1" applyFill="1" applyBorder="1" applyAlignment="1">
      <alignment vertical="center" wrapText="1"/>
    </xf>
    <xf numFmtId="0" fontId="40" fillId="0" borderId="90" xfId="0" applyFont="1" applyFill="1" applyBorder="1" applyAlignment="1">
      <alignment vertical="center" wrapText="1"/>
    </xf>
    <xf numFmtId="9" fontId="40" fillId="0" borderId="102" xfId="0" applyNumberFormat="1" applyFont="1" applyFill="1" applyBorder="1" applyAlignment="1">
      <alignment horizontal="center" vertical="center" wrapText="1"/>
    </xf>
    <xf numFmtId="0" fontId="23" fillId="2" borderId="11" xfId="0" applyFont="1" applyFill="1" applyBorder="1" applyAlignment="1">
      <alignment vertical="center" wrapText="1"/>
    </xf>
    <xf numFmtId="0" fontId="23" fillId="2" borderId="26" xfId="0" applyFont="1" applyFill="1" applyBorder="1" applyAlignment="1">
      <alignment horizontal="left" vertical="center" wrapText="1"/>
    </xf>
    <xf numFmtId="0" fontId="23" fillId="2" borderId="27" xfId="0" applyFont="1" applyFill="1" applyBorder="1" applyAlignment="1">
      <alignment horizontal="left" vertical="center" wrapText="1"/>
    </xf>
    <xf numFmtId="9" fontId="23" fillId="2" borderId="11" xfId="1" applyFont="1" applyFill="1" applyBorder="1" applyAlignment="1">
      <alignment horizontal="center" vertical="center" wrapText="1"/>
    </xf>
    <xf numFmtId="9" fontId="23" fillId="2" borderId="11" xfId="0" applyNumberFormat="1" applyFont="1" applyFill="1" applyBorder="1" applyAlignment="1">
      <alignment horizontal="center" vertical="center" wrapText="1"/>
    </xf>
    <xf numFmtId="0" fontId="23" fillId="0" borderId="89" xfId="0" applyFont="1" applyFill="1" applyBorder="1" applyAlignment="1">
      <alignment horizontal="left" vertical="center" wrapText="1"/>
    </xf>
    <xf numFmtId="0" fontId="23" fillId="0" borderId="85"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3" xfId="0" applyFont="1" applyFill="1" applyBorder="1" applyAlignment="1">
      <alignment vertical="center" wrapText="1"/>
    </xf>
    <xf numFmtId="0" fontId="23" fillId="0" borderId="89" xfId="0" applyFont="1" applyFill="1" applyBorder="1" applyAlignment="1">
      <alignment vertical="center" wrapText="1"/>
    </xf>
    <xf numFmtId="0" fontId="23" fillId="0" borderId="80" xfId="0" applyFont="1" applyFill="1" applyBorder="1" applyAlignment="1">
      <alignment horizontal="center" vertical="center" wrapText="1"/>
    </xf>
    <xf numFmtId="0" fontId="23" fillId="0" borderId="90" xfId="0" applyFont="1" applyFill="1" applyBorder="1" applyAlignment="1">
      <alignment vertical="center" wrapText="1"/>
    </xf>
    <xf numFmtId="0" fontId="23" fillId="0" borderId="95" xfId="0" applyFont="1" applyFill="1" applyBorder="1" applyAlignment="1">
      <alignment vertical="center" wrapText="1"/>
    </xf>
    <xf numFmtId="0" fontId="23" fillId="0" borderId="94" xfId="0" applyFont="1" applyFill="1" applyBorder="1" applyAlignment="1">
      <alignment vertical="center" wrapText="1"/>
    </xf>
    <xf numFmtId="9" fontId="23" fillId="0" borderId="90" xfId="1" applyFont="1" applyFill="1" applyBorder="1" applyAlignment="1">
      <alignment horizontal="center" vertical="center" wrapText="1"/>
    </xf>
    <xf numFmtId="9" fontId="23" fillId="0" borderId="90" xfId="0" applyNumberFormat="1" applyFont="1" applyFill="1" applyBorder="1" applyAlignment="1">
      <alignment horizontal="center" vertical="center" wrapText="1"/>
    </xf>
    <xf numFmtId="3" fontId="42" fillId="2" borderId="3" xfId="0" applyNumberFormat="1" applyFont="1" applyFill="1" applyBorder="1" applyAlignment="1">
      <alignment horizontal="right" vertical="top" wrapText="1"/>
    </xf>
    <xf numFmtId="0" fontId="28" fillId="0" borderId="7" xfId="0" applyFont="1" applyFill="1" applyBorder="1" applyAlignment="1">
      <alignment vertical="top" wrapText="1"/>
    </xf>
    <xf numFmtId="0" fontId="42" fillId="0" borderId="0" xfId="2" applyFont="1" applyFill="1" applyAlignment="1">
      <alignment vertical="center"/>
    </xf>
    <xf numFmtId="0" fontId="19" fillId="0" borderId="76" xfId="2" quotePrefix="1" applyFont="1" applyFill="1" applyBorder="1" applyAlignment="1">
      <alignment horizontal="center" vertical="center" wrapText="1"/>
    </xf>
    <xf numFmtId="0" fontId="19" fillId="0" borderId="4" xfId="2" quotePrefix="1" applyFont="1" applyFill="1" applyBorder="1" applyAlignment="1">
      <alignment horizontal="center" vertical="center" wrapText="1"/>
    </xf>
    <xf numFmtId="166" fontId="19" fillId="7" borderId="58" xfId="2" applyNumberFormat="1" applyFont="1" applyFill="1" applyBorder="1" applyAlignment="1">
      <alignment horizontal="right" vertical="center" wrapText="1"/>
    </xf>
    <xf numFmtId="0" fontId="19" fillId="7" borderId="71" xfId="2" quotePrefix="1" applyFont="1" applyFill="1" applyBorder="1" applyAlignment="1">
      <alignment vertical="center"/>
    </xf>
    <xf numFmtId="0" fontId="19" fillId="8" borderId="71" xfId="2" quotePrefix="1" applyFont="1" applyFill="1" applyBorder="1" applyAlignment="1">
      <alignment vertical="center"/>
    </xf>
    <xf numFmtId="0" fontId="19" fillId="8" borderId="71" xfId="2" quotePrefix="1" applyFont="1" applyFill="1" applyBorder="1" applyAlignment="1">
      <alignment vertical="center" wrapText="1"/>
    </xf>
    <xf numFmtId="0" fontId="19" fillId="8" borderId="100" xfId="2" quotePrefix="1" applyFont="1" applyFill="1" applyBorder="1" applyAlignment="1">
      <alignment vertical="center"/>
    </xf>
    <xf numFmtId="0" fontId="19" fillId="8" borderId="71" xfId="16" applyNumberFormat="1" applyFont="1" applyFill="1" applyBorder="1" applyAlignment="1">
      <alignment horizontal="left" vertical="center" wrapText="1"/>
    </xf>
    <xf numFmtId="165" fontId="19" fillId="8" borderId="71" xfId="0" applyNumberFormat="1" applyFont="1" applyFill="1" applyBorder="1" applyAlignment="1">
      <alignment horizontal="center" vertical="center" wrapText="1"/>
    </xf>
    <xf numFmtId="4" fontId="19" fillId="8" borderId="82" xfId="0" applyNumberFormat="1" applyFont="1" applyFill="1" applyBorder="1" applyAlignment="1">
      <alignment horizontal="right" vertical="center" wrapText="1"/>
    </xf>
    <xf numFmtId="4" fontId="19" fillId="8" borderId="72" xfId="0" applyNumberFormat="1" applyFont="1" applyFill="1" applyBorder="1" applyAlignment="1">
      <alignment horizontal="right" vertical="center" wrapText="1"/>
    </xf>
    <xf numFmtId="165" fontId="19" fillId="8" borderId="82" xfId="0" applyNumberFormat="1" applyFont="1" applyFill="1" applyBorder="1" applyAlignment="1">
      <alignment horizontal="right" vertical="center" wrapText="1"/>
    </xf>
    <xf numFmtId="0" fontId="19" fillId="6" borderId="23" xfId="0" applyFont="1" applyFill="1" applyBorder="1" applyAlignment="1">
      <alignment horizontal="center" vertical="center" wrapText="1"/>
    </xf>
    <xf numFmtId="9" fontId="19" fillId="6" borderId="23" xfId="0" applyNumberFormat="1" applyFont="1" applyFill="1" applyBorder="1" applyAlignment="1">
      <alignment horizontal="center" vertical="center" wrapText="1"/>
    </xf>
    <xf numFmtId="9" fontId="19" fillId="6" borderId="23" xfId="1" applyFont="1" applyFill="1" applyBorder="1" applyAlignment="1">
      <alignment horizontal="center" vertical="center" wrapText="1"/>
    </xf>
    <xf numFmtId="0" fontId="19" fillId="6" borderId="87" xfId="0" applyFont="1" applyFill="1" applyBorder="1" applyAlignment="1">
      <alignment horizontal="center" vertical="center" wrapText="1"/>
    </xf>
    <xf numFmtId="0" fontId="19" fillId="6" borderId="88" xfId="0" applyFont="1" applyFill="1" applyBorder="1" applyAlignment="1">
      <alignment horizontal="center" vertical="center" wrapText="1"/>
    </xf>
    <xf numFmtId="1" fontId="19" fillId="6" borderId="31" xfId="1" applyNumberFormat="1" applyFont="1" applyFill="1" applyBorder="1" applyAlignment="1">
      <alignment horizontal="center" vertical="center" wrapText="1"/>
    </xf>
    <xf numFmtId="1" fontId="19" fillId="6" borderId="91" xfId="1" applyNumberFormat="1" applyFont="1" applyFill="1" applyBorder="1" applyAlignment="1">
      <alignment horizontal="center" vertical="center" wrapText="1"/>
    </xf>
    <xf numFmtId="1" fontId="19" fillId="6" borderId="32" xfId="1" applyNumberFormat="1" applyFont="1" applyFill="1" applyBorder="1" applyAlignment="1">
      <alignment horizontal="center" vertical="center" wrapText="1"/>
    </xf>
    <xf numFmtId="0" fontId="19" fillId="7" borderId="100" xfId="0" applyFont="1" applyFill="1" applyBorder="1" applyAlignment="1">
      <alignment vertical="center" wrapText="1"/>
    </xf>
    <xf numFmtId="0" fontId="19" fillId="7" borderId="71" xfId="0" applyFont="1" applyFill="1" applyBorder="1" applyAlignment="1">
      <alignment vertical="center" wrapText="1"/>
    </xf>
    <xf numFmtId="9" fontId="23" fillId="7" borderId="71" xfId="1" applyFont="1" applyFill="1" applyBorder="1" applyAlignment="1">
      <alignment horizontal="center" vertical="center" wrapText="1"/>
    </xf>
    <xf numFmtId="9" fontId="40" fillId="7" borderId="71" xfId="0" applyNumberFormat="1" applyFont="1" applyFill="1" applyBorder="1" applyAlignment="1">
      <alignment horizontal="center" vertical="center" wrapText="1"/>
    </xf>
    <xf numFmtId="9" fontId="40" fillId="7" borderId="72" xfId="0" applyNumberFormat="1" applyFont="1" applyFill="1" applyBorder="1" applyAlignment="1">
      <alignment horizontal="center" vertical="center" wrapText="1"/>
    </xf>
    <xf numFmtId="9" fontId="23" fillId="7" borderId="71" xfId="0" applyNumberFormat="1" applyFont="1" applyFill="1" applyBorder="1" applyAlignment="1">
      <alignment horizontal="center" vertical="center" wrapText="1"/>
    </xf>
    <xf numFmtId="9" fontId="23" fillId="7" borderId="72" xfId="0" applyNumberFormat="1" applyFont="1" applyFill="1" applyBorder="1" applyAlignment="1">
      <alignment horizontal="center" vertical="center" wrapText="1"/>
    </xf>
    <xf numFmtId="0" fontId="19" fillId="7" borderId="71" xfId="0" quotePrefix="1" applyFont="1" applyFill="1" applyBorder="1" applyAlignment="1">
      <alignment vertical="center" wrapText="1"/>
    </xf>
    <xf numFmtId="9" fontId="23" fillId="0" borderId="92" xfId="0" applyNumberFormat="1" applyFont="1" applyFill="1" applyBorder="1" applyAlignment="1">
      <alignment horizontal="center" vertical="center" wrapText="1"/>
    </xf>
    <xf numFmtId="0" fontId="23" fillId="0" borderId="7" xfId="0" applyFont="1" applyFill="1" applyBorder="1" applyAlignment="1">
      <alignment horizontal="left" vertical="center" wrapText="1"/>
    </xf>
    <xf numFmtId="0" fontId="23" fillId="0" borderId="80" xfId="0" applyFont="1" applyFill="1" applyBorder="1" applyAlignment="1">
      <alignment horizontal="left" vertical="center" wrapText="1"/>
    </xf>
    <xf numFmtId="9" fontId="23" fillId="0" borderId="75" xfId="0" applyNumberFormat="1" applyFont="1" applyFill="1" applyBorder="1" applyAlignment="1">
      <alignment horizontal="center" vertical="center" wrapText="1"/>
    </xf>
    <xf numFmtId="9" fontId="23" fillId="0" borderId="77" xfId="0" applyNumberFormat="1" applyFont="1" applyFill="1" applyBorder="1" applyAlignment="1">
      <alignment horizontal="center" vertical="center" wrapText="1"/>
    </xf>
    <xf numFmtId="9" fontId="23" fillId="0" borderId="84" xfId="0" applyNumberFormat="1" applyFont="1" applyFill="1" applyBorder="1" applyAlignment="1">
      <alignment horizontal="center" vertical="center" wrapText="1"/>
    </xf>
    <xf numFmtId="0" fontId="23" fillId="0" borderId="105" xfId="2" quotePrefix="1" applyFont="1" applyFill="1" applyBorder="1" applyAlignment="1">
      <alignment horizontal="center" vertical="center" wrapText="1"/>
    </xf>
    <xf numFmtId="0" fontId="23" fillId="0" borderId="85" xfId="2" quotePrefix="1" applyFont="1" applyFill="1" applyBorder="1" applyAlignment="1">
      <alignment horizontal="center" vertical="center" wrapText="1"/>
    </xf>
    <xf numFmtId="0" fontId="9" fillId="0" borderId="80" xfId="0" applyFont="1" applyFill="1" applyBorder="1" applyAlignment="1">
      <alignment horizontal="left" vertical="center" wrapText="1"/>
    </xf>
    <xf numFmtId="0" fontId="9" fillId="0" borderId="80" xfId="0" applyFont="1" applyFill="1" applyBorder="1" applyAlignment="1">
      <alignment horizontal="center" vertical="center"/>
    </xf>
    <xf numFmtId="164" fontId="9" fillId="0" borderId="80" xfId="0" applyNumberFormat="1" applyFont="1" applyFill="1" applyBorder="1" applyAlignment="1">
      <alignment horizontal="center" vertical="center" wrapText="1"/>
    </xf>
    <xf numFmtId="0" fontId="9" fillId="0" borderId="80" xfId="14" applyFont="1" applyFill="1" applyBorder="1" applyAlignment="1">
      <alignment horizontal="center" vertical="center"/>
    </xf>
    <xf numFmtId="0" fontId="23" fillId="0" borderId="106" xfId="2" quotePrefix="1" applyFont="1" applyFill="1" applyBorder="1" applyAlignment="1">
      <alignment horizontal="center" vertical="center" wrapText="1"/>
    </xf>
    <xf numFmtId="0" fontId="23" fillId="0" borderId="27" xfId="2" quotePrefix="1" applyFont="1" applyFill="1" applyBorder="1" applyAlignment="1">
      <alignment horizontal="center" vertical="center" wrapText="1"/>
    </xf>
    <xf numFmtId="0" fontId="19" fillId="7" borderId="71" xfId="2" applyFont="1" applyFill="1" applyBorder="1" applyAlignment="1">
      <alignment vertical="center" wrapText="1"/>
    </xf>
    <xf numFmtId="0" fontId="24" fillId="7" borderId="71" xfId="41" applyFont="1" applyFill="1" applyBorder="1" applyAlignment="1">
      <alignment horizontal="center" vertical="center" wrapText="1"/>
    </xf>
    <xf numFmtId="0" fontId="24" fillId="7" borderId="71" xfId="41" applyFont="1" applyFill="1" applyBorder="1" applyAlignment="1">
      <alignment horizontal="left" vertical="center" wrapText="1"/>
    </xf>
    <xf numFmtId="166" fontId="24" fillId="7" borderId="71" xfId="6" applyFont="1" applyFill="1" applyBorder="1" applyAlignment="1">
      <alignment horizontal="center" vertical="center"/>
    </xf>
    <xf numFmtId="0" fontId="19" fillId="0" borderId="19" xfId="2" quotePrefix="1" applyFont="1" applyFill="1" applyBorder="1" applyAlignment="1">
      <alignment horizontal="center" vertical="center" wrapText="1"/>
    </xf>
    <xf numFmtId="0" fontId="19" fillId="0" borderId="2" xfId="2" quotePrefix="1" applyFont="1" applyFill="1" applyBorder="1" applyAlignment="1">
      <alignment horizontal="center" vertical="center" wrapText="1"/>
    </xf>
    <xf numFmtId="0" fontId="23" fillId="0" borderId="22" xfId="2" applyFont="1" applyFill="1" applyBorder="1" applyAlignment="1">
      <alignment vertical="center" wrapText="1"/>
    </xf>
    <xf numFmtId="0" fontId="9" fillId="0" borderId="22" xfId="41" applyFont="1" applyFill="1" applyBorder="1" applyAlignment="1">
      <alignment horizontal="center" vertical="center" wrapText="1"/>
    </xf>
    <xf numFmtId="0" fontId="9" fillId="0" borderId="22" xfId="41" applyFont="1" applyFill="1" applyBorder="1" applyAlignment="1">
      <alignment horizontal="left" vertical="center" wrapText="1"/>
    </xf>
    <xf numFmtId="166" fontId="9" fillId="0" borderId="22" xfId="6" applyFont="1" applyFill="1" applyBorder="1" applyAlignment="1">
      <alignment horizontal="center" vertical="center"/>
    </xf>
    <xf numFmtId="0" fontId="9" fillId="0" borderId="7" xfId="41" applyFont="1" applyFill="1" applyBorder="1" applyAlignment="1">
      <alignment horizontal="center" vertical="center" wrapText="1"/>
    </xf>
    <xf numFmtId="0" fontId="9" fillId="0" borderId="7" xfId="41" applyFont="1" applyFill="1" applyBorder="1" applyAlignment="1">
      <alignment horizontal="left" vertical="center" wrapText="1"/>
    </xf>
    <xf numFmtId="0" fontId="19" fillId="0" borderId="105" xfId="2" quotePrefix="1" applyFont="1" applyFill="1" applyBorder="1" applyAlignment="1">
      <alignment horizontal="center" vertical="center" wrapText="1"/>
    </xf>
    <xf numFmtId="0" fontId="19" fillId="0" borderId="85" xfId="2" quotePrefix="1" applyFont="1" applyFill="1" applyBorder="1" applyAlignment="1">
      <alignment horizontal="center" vertical="center" wrapText="1"/>
    </xf>
    <xf numFmtId="0" fontId="23" fillId="0" borderId="80" xfId="2" applyFont="1" applyFill="1" applyBorder="1" applyAlignment="1">
      <alignment vertical="center" wrapText="1"/>
    </xf>
    <xf numFmtId="0" fontId="9" fillId="0" borderId="80" xfId="41" applyFont="1" applyFill="1" applyBorder="1" applyAlignment="1">
      <alignment horizontal="center" vertical="center" wrapText="1"/>
    </xf>
    <xf numFmtId="0" fontId="9" fillId="0" borderId="80" xfId="41" applyFont="1" applyFill="1" applyBorder="1" applyAlignment="1">
      <alignment horizontal="left" vertical="center" wrapText="1"/>
    </xf>
    <xf numFmtId="166" fontId="9" fillId="0" borderId="84" xfId="6" applyFont="1" applyFill="1" applyBorder="1" applyAlignment="1">
      <alignment horizontal="center" vertical="center"/>
    </xf>
    <xf numFmtId="0" fontId="9" fillId="0" borderId="11" xfId="2" applyFont="1" applyFill="1" applyBorder="1" applyAlignment="1">
      <alignment vertical="center" wrapText="1"/>
    </xf>
    <xf numFmtId="0" fontId="9" fillId="0" borderId="11" xfId="2" applyFont="1" applyFill="1" applyBorder="1" applyAlignment="1">
      <alignment horizontal="left" vertical="center" wrapText="1"/>
    </xf>
    <xf numFmtId="0" fontId="9" fillId="0" borderId="11" xfId="5" applyNumberFormat="1" applyFont="1" applyFill="1" applyBorder="1" applyAlignment="1">
      <alignment horizontal="left" vertical="center" wrapText="1"/>
    </xf>
    <xf numFmtId="0" fontId="9" fillId="0" borderId="11" xfId="2" applyFont="1" applyFill="1" applyBorder="1" applyAlignment="1">
      <alignment horizontal="center" vertical="center" wrapText="1"/>
    </xf>
    <xf numFmtId="0" fontId="24" fillId="0" borderId="71" xfId="2" applyFont="1" applyFill="1" applyBorder="1" applyAlignment="1">
      <alignment vertical="center" wrapText="1"/>
    </xf>
    <xf numFmtId="0" fontId="24" fillId="0" borderId="71" xfId="2" applyFont="1" applyFill="1" applyBorder="1" applyAlignment="1">
      <alignment horizontal="left" vertical="center" wrapText="1"/>
    </xf>
    <xf numFmtId="0" fontId="24" fillId="0" borderId="71" xfId="5" applyNumberFormat="1" applyFont="1" applyFill="1" applyBorder="1" applyAlignment="1">
      <alignment horizontal="left" vertical="center" wrapText="1"/>
    </xf>
    <xf numFmtId="0" fontId="24" fillId="0" borderId="71" xfId="2" applyFont="1" applyFill="1" applyBorder="1" applyAlignment="1">
      <alignment horizontal="center" vertical="center" wrapText="1"/>
    </xf>
    <xf numFmtId="166" fontId="24" fillId="0" borderId="71" xfId="6" applyFont="1" applyFill="1" applyBorder="1" applyAlignment="1">
      <alignment horizontal="center" vertical="center" wrapText="1"/>
    </xf>
    <xf numFmtId="0" fontId="24" fillId="7" borderId="71" xfId="2" applyFont="1" applyFill="1" applyBorder="1" applyAlignment="1">
      <alignment vertical="center" wrapText="1"/>
    </xf>
    <xf numFmtId="0" fontId="24" fillId="7" borderId="71" xfId="2" applyFont="1" applyFill="1" applyBorder="1" applyAlignment="1">
      <alignment horizontal="left" vertical="center" wrapText="1"/>
    </xf>
    <xf numFmtId="0" fontId="24" fillId="7" borderId="71" xfId="5" applyNumberFormat="1" applyFont="1" applyFill="1" applyBorder="1" applyAlignment="1">
      <alignment horizontal="left" vertical="center" wrapText="1"/>
    </xf>
    <xf numFmtId="0" fontId="24" fillId="7" borderId="71" xfId="2" applyFont="1" applyFill="1" applyBorder="1" applyAlignment="1">
      <alignment horizontal="center" vertical="center" wrapText="1"/>
    </xf>
    <xf numFmtId="166" fontId="24" fillId="7" borderId="71" xfId="6" applyFont="1" applyFill="1" applyBorder="1" applyAlignment="1">
      <alignment horizontal="center" vertical="center" wrapText="1"/>
    </xf>
    <xf numFmtId="0" fontId="9" fillId="0" borderId="80" xfId="2" applyFont="1" applyFill="1" applyBorder="1" applyAlignment="1">
      <alignment horizontal="left" vertical="center" wrapText="1"/>
    </xf>
    <xf numFmtId="0" fontId="9" fillId="0" borderId="80" xfId="5" applyNumberFormat="1" applyFont="1" applyFill="1" applyBorder="1" applyAlignment="1">
      <alignment horizontal="left" vertical="center" wrapText="1"/>
    </xf>
    <xf numFmtId="0" fontId="9" fillId="0" borderId="11" xfId="14" applyFont="1" applyFill="1" applyBorder="1" applyAlignment="1">
      <alignment vertical="center" wrapText="1"/>
    </xf>
    <xf numFmtId="0" fontId="9" fillId="0" borderId="27" xfId="14" applyFont="1" applyFill="1" applyBorder="1" applyAlignment="1">
      <alignment horizontal="left" vertical="center" wrapText="1"/>
    </xf>
    <xf numFmtId="0" fontId="9" fillId="0" borderId="11" xfId="14" applyFont="1" applyFill="1" applyBorder="1" applyAlignment="1">
      <alignment horizontal="center" vertical="center"/>
    </xf>
    <xf numFmtId="0" fontId="23" fillId="0" borderId="24" xfId="0" applyFont="1" applyFill="1" applyBorder="1" applyAlignment="1">
      <alignment vertical="center" wrapText="1"/>
    </xf>
    <xf numFmtId="0" fontId="23" fillId="0" borderId="6" xfId="0" applyFont="1" applyFill="1" applyBorder="1" applyAlignment="1">
      <alignment vertical="center" wrapText="1"/>
    </xf>
    <xf numFmtId="0" fontId="23" fillId="0" borderId="99" xfId="0" applyFont="1" applyFill="1" applyBorder="1" applyAlignment="1">
      <alignment vertical="center" wrapText="1"/>
    </xf>
    <xf numFmtId="0" fontId="19" fillId="0" borderId="98" xfId="0" applyFont="1" applyFill="1" applyBorder="1" applyAlignment="1">
      <alignment vertical="center" wrapText="1"/>
    </xf>
    <xf numFmtId="0" fontId="19" fillId="0" borderId="0" xfId="0" applyFont="1" applyFill="1" applyBorder="1" applyAlignment="1">
      <alignment horizontal="left" vertical="center" wrapText="1"/>
    </xf>
    <xf numFmtId="9" fontId="23" fillId="0" borderId="22" xfId="1" applyFont="1" applyFill="1" applyBorder="1" applyAlignment="1">
      <alignment horizontal="center" vertical="center" wrapText="1"/>
    </xf>
    <xf numFmtId="9" fontId="23" fillId="0" borderId="67" xfId="0" applyNumberFormat="1" applyFont="1" applyFill="1" applyBorder="1" applyAlignment="1">
      <alignment horizontal="center" vertical="center" wrapText="1"/>
    </xf>
    <xf numFmtId="0" fontId="19" fillId="0" borderId="104"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22" xfId="0" applyFont="1" applyFill="1" applyBorder="1" applyAlignment="1">
      <alignment vertical="center" wrapText="1"/>
    </xf>
    <xf numFmtId="0" fontId="20" fillId="9" borderId="71" xfId="5" applyNumberFormat="1" applyFont="1" applyFill="1" applyBorder="1" applyAlignment="1">
      <alignment horizontal="left" vertical="center" wrapText="1"/>
    </xf>
    <xf numFmtId="0" fontId="20" fillId="9" borderId="71" xfId="5" applyNumberFormat="1" applyFont="1" applyFill="1" applyBorder="1" applyAlignment="1">
      <alignment horizontal="center" vertical="center" wrapText="1"/>
    </xf>
    <xf numFmtId="166" fontId="20" fillId="9" borderId="71" xfId="6" applyFont="1" applyFill="1" applyBorder="1" applyAlignment="1">
      <alignment horizontal="center" vertical="center" wrapText="1"/>
    </xf>
    <xf numFmtId="3" fontId="23" fillId="0" borderId="11" xfId="2" applyNumberFormat="1" applyFont="1" applyFill="1" applyBorder="1" applyAlignment="1">
      <alignment horizontal="left" vertical="center" wrapText="1"/>
    </xf>
    <xf numFmtId="0" fontId="9" fillId="0" borderId="11" xfId="0" applyFont="1" applyFill="1" applyBorder="1" applyAlignment="1">
      <alignment vertical="top" wrapText="1"/>
    </xf>
    <xf numFmtId="0" fontId="9" fillId="0" borderId="11" xfId="0" applyFont="1" applyFill="1" applyBorder="1" applyAlignment="1">
      <alignment horizontal="center" vertical="top"/>
    </xf>
    <xf numFmtId="3" fontId="19" fillId="7" borderId="71" xfId="2" applyNumberFormat="1" applyFont="1" applyFill="1" applyBorder="1" applyAlignment="1">
      <alignment horizontal="left" vertical="center" wrapText="1"/>
    </xf>
    <xf numFmtId="165" fontId="19" fillId="7" borderId="82" xfId="7" applyNumberFormat="1" applyFont="1" applyFill="1" applyBorder="1" applyAlignment="1">
      <alignment horizontal="center" vertical="center" wrapText="1"/>
    </xf>
    <xf numFmtId="0" fontId="20" fillId="7" borderId="71" xfId="5" applyNumberFormat="1" applyFont="1" applyFill="1" applyBorder="1" applyAlignment="1">
      <alignment horizontal="left" vertical="center" wrapText="1"/>
    </xf>
    <xf numFmtId="165" fontId="19" fillId="7" borderId="71" xfId="2" applyNumberFormat="1" applyFont="1" applyFill="1" applyBorder="1" applyAlignment="1">
      <alignment horizontal="center" vertical="center" wrapText="1"/>
    </xf>
    <xf numFmtId="165" fontId="20" fillId="7" borderId="71" xfId="5" applyNumberFormat="1" applyFont="1" applyFill="1" applyBorder="1" applyAlignment="1">
      <alignment horizontal="center" vertical="center" wrapText="1"/>
    </xf>
    <xf numFmtId="0" fontId="9" fillId="0" borderId="11" xfId="0" applyFont="1" applyFill="1" applyBorder="1" applyAlignment="1">
      <alignment horizontal="center" vertical="top" wrapText="1"/>
    </xf>
    <xf numFmtId="3" fontId="23" fillId="0" borderId="7" xfId="2" quotePrefix="1" applyNumberFormat="1" applyFont="1" applyFill="1" applyBorder="1" applyAlignment="1">
      <alignment horizontal="left" vertical="center" wrapText="1"/>
    </xf>
    <xf numFmtId="0" fontId="42" fillId="0" borderId="76" xfId="2" quotePrefix="1" applyFont="1" applyFill="1" applyBorder="1" applyAlignment="1">
      <alignment horizontal="center" vertical="center" wrapText="1"/>
    </xf>
    <xf numFmtId="0" fontId="42" fillId="0" borderId="4" xfId="2" quotePrefix="1" applyFont="1" applyFill="1" applyBorder="1" applyAlignment="1">
      <alignment horizontal="center" vertical="center" wrapText="1"/>
    </xf>
    <xf numFmtId="0" fontId="28" fillId="0" borderId="7" xfId="14" applyFont="1" applyFill="1" applyBorder="1" applyAlignment="1">
      <alignment horizontal="center" vertical="center"/>
    </xf>
    <xf numFmtId="0" fontId="43" fillId="0" borderId="0" xfId="2" applyFont="1" applyFill="1" applyAlignment="1">
      <alignment vertical="center"/>
    </xf>
    <xf numFmtId="166" fontId="42" fillId="0" borderId="0" xfId="2" applyNumberFormat="1" applyFont="1" applyFill="1" applyAlignment="1">
      <alignment vertical="center"/>
    </xf>
    <xf numFmtId="0" fontId="28" fillId="0" borderId="4" xfId="0" quotePrefix="1" applyFont="1" applyFill="1" applyBorder="1" applyAlignment="1">
      <alignment vertical="top" wrapText="1"/>
    </xf>
    <xf numFmtId="3" fontId="23" fillId="0" borderId="80" xfId="2" applyNumberFormat="1" applyFont="1" applyFill="1" applyBorder="1" applyAlignment="1">
      <alignment horizontal="left" vertical="center" wrapText="1"/>
    </xf>
    <xf numFmtId="0" fontId="21" fillId="0" borderId="80" xfId="5" applyNumberFormat="1" applyFont="1" applyFill="1" applyBorder="1" applyAlignment="1">
      <alignment horizontal="left" vertical="center" wrapText="1"/>
    </xf>
    <xf numFmtId="165" fontId="23" fillId="0" borderId="80" xfId="2" applyNumberFormat="1" applyFont="1" applyFill="1" applyBorder="1" applyAlignment="1">
      <alignment horizontal="center" vertical="center" wrapText="1"/>
    </xf>
    <xf numFmtId="165" fontId="21" fillId="0" borderId="80" xfId="5" applyNumberFormat="1" applyFont="1" applyFill="1" applyBorder="1" applyAlignment="1">
      <alignment horizontal="center" vertical="center" wrapText="1"/>
    </xf>
    <xf numFmtId="0" fontId="9" fillId="0" borderId="85" xfId="0" applyFont="1" applyFill="1" applyBorder="1" applyAlignment="1">
      <alignment vertical="top" wrapText="1"/>
    </xf>
    <xf numFmtId="0" fontId="9" fillId="0" borderId="80" xfId="0" applyFont="1" applyFill="1" applyBorder="1" applyAlignment="1">
      <alignment vertical="top" wrapText="1"/>
    </xf>
    <xf numFmtId="0" fontId="9" fillId="0" borderId="80" xfId="0" applyFont="1" applyFill="1" applyBorder="1" applyAlignment="1">
      <alignment horizontal="center" vertical="top"/>
    </xf>
    <xf numFmtId="0" fontId="9" fillId="0" borderId="27" xfId="0" applyFont="1" applyFill="1" applyBorder="1" applyAlignment="1">
      <alignment vertical="top" wrapText="1"/>
    </xf>
    <xf numFmtId="0" fontId="24" fillId="7" borderId="71" xfId="14" applyFont="1" applyFill="1" applyBorder="1" applyAlignment="1">
      <alignment vertical="center" wrapText="1"/>
    </xf>
    <xf numFmtId="0" fontId="24" fillId="7" borderId="71" xfId="14" applyFont="1" applyFill="1" applyBorder="1" applyAlignment="1">
      <alignment horizontal="left" vertical="center" wrapText="1"/>
    </xf>
    <xf numFmtId="9" fontId="24" fillId="7" borderId="71" xfId="14" applyNumberFormat="1" applyFont="1" applyFill="1" applyBorder="1" applyAlignment="1">
      <alignment horizontal="center" vertical="center"/>
    </xf>
    <xf numFmtId="0" fontId="24" fillId="7" borderId="71" xfId="14" applyFont="1" applyFill="1" applyBorder="1" applyAlignment="1">
      <alignment horizontal="center" vertical="center"/>
    </xf>
    <xf numFmtId="0" fontId="24" fillId="7" borderId="71" xfId="0" applyFont="1" applyFill="1" applyBorder="1" applyAlignment="1">
      <alignment vertical="top" wrapText="1"/>
    </xf>
    <xf numFmtId="0" fontId="9" fillId="7" borderId="71" xfId="0" applyFont="1" applyFill="1" applyBorder="1" applyAlignment="1">
      <alignment horizontal="center" vertical="top"/>
    </xf>
    <xf numFmtId="166" fontId="19" fillId="6" borderId="71" xfId="6" applyNumberFormat="1" applyFont="1" applyFill="1" applyBorder="1" applyAlignment="1">
      <alignment horizontal="center" vertical="center" wrapText="1"/>
    </xf>
    <xf numFmtId="0" fontId="19" fillId="2" borderId="71" xfId="5" applyNumberFormat="1" applyFont="1" applyFill="1" applyBorder="1" applyAlignment="1">
      <alignment horizontal="center" vertical="center" wrapText="1"/>
    </xf>
    <xf numFmtId="1" fontId="19" fillId="2" borderId="82" xfId="6" applyNumberFormat="1" applyFont="1" applyFill="1" applyBorder="1" applyAlignment="1">
      <alignment horizontal="center" vertical="center" wrapText="1"/>
    </xf>
    <xf numFmtId="1" fontId="19" fillId="2" borderId="71" xfId="6" applyNumberFormat="1" applyFont="1" applyFill="1" applyBorder="1" applyAlignment="1">
      <alignment horizontal="center" vertical="center" wrapText="1"/>
    </xf>
    <xf numFmtId="0" fontId="19" fillId="2" borderId="22" xfId="5" applyNumberFormat="1" applyFont="1" applyFill="1" applyBorder="1" applyAlignment="1">
      <alignment horizontal="left" vertical="center" wrapText="1"/>
    </xf>
    <xf numFmtId="0" fontId="23" fillId="2" borderId="22" xfId="5" applyNumberFormat="1" applyFont="1" applyFill="1" applyBorder="1" applyAlignment="1">
      <alignment horizontal="center" vertical="center" wrapText="1"/>
    </xf>
    <xf numFmtId="166" fontId="19" fillId="2" borderId="53" xfId="6" applyNumberFormat="1" applyFont="1" applyFill="1" applyBorder="1" applyAlignment="1">
      <alignment horizontal="right" vertical="center"/>
    </xf>
    <xf numFmtId="0" fontId="19" fillId="7" borderId="23" xfId="5" applyNumberFormat="1" applyFont="1" applyFill="1" applyBorder="1" applyAlignment="1">
      <alignment horizontal="left" vertical="center" wrapText="1"/>
    </xf>
    <xf numFmtId="0" fontId="19" fillId="7" borderId="23" xfId="5" applyNumberFormat="1" applyFont="1" applyFill="1" applyBorder="1" applyAlignment="1">
      <alignment horizontal="center" vertical="center" wrapText="1"/>
    </xf>
    <xf numFmtId="0" fontId="31" fillId="2" borderId="0" xfId="2" applyNumberFormat="1" applyFont="1" applyFill="1" applyBorder="1" applyAlignment="1">
      <alignment vertical="center"/>
    </xf>
    <xf numFmtId="166" fontId="19" fillId="7" borderId="107" xfId="2" applyNumberFormat="1" applyFont="1" applyFill="1" applyBorder="1" applyAlignment="1">
      <alignment horizontal="right" vertical="center" wrapText="1"/>
    </xf>
    <xf numFmtId="0" fontId="23" fillId="0" borderId="6" xfId="2" quotePrefix="1" applyFont="1" applyFill="1" applyBorder="1" applyAlignment="1">
      <alignment vertical="top"/>
    </xf>
    <xf numFmtId="0" fontId="23" fillId="0" borderId="7" xfId="2" quotePrefix="1" applyFont="1" applyFill="1" applyBorder="1" applyAlignment="1">
      <alignment vertical="top"/>
    </xf>
    <xf numFmtId="0" fontId="23" fillId="0" borderId="7" xfId="2" quotePrefix="1" applyFont="1" applyFill="1" applyBorder="1" applyAlignment="1">
      <alignment vertical="top" wrapText="1"/>
    </xf>
    <xf numFmtId="0" fontId="23" fillId="0" borderId="7" xfId="2" quotePrefix="1" applyFont="1" applyFill="1" applyBorder="1" applyAlignment="1">
      <alignment horizontal="center" vertical="top" wrapText="1"/>
    </xf>
    <xf numFmtId="3" fontId="23" fillId="0" borderId="7" xfId="2" applyNumberFormat="1" applyFont="1" applyFill="1" applyBorder="1" applyAlignment="1">
      <alignment horizontal="left" vertical="top" wrapText="1"/>
    </xf>
    <xf numFmtId="165" fontId="23" fillId="2" borderId="3" xfId="7" applyNumberFormat="1" applyFont="1" applyFill="1" applyBorder="1" applyAlignment="1">
      <alignment horizontal="center" vertical="top" wrapText="1"/>
    </xf>
    <xf numFmtId="9" fontId="23" fillId="2" borderId="7" xfId="0" applyNumberFormat="1" applyFont="1" applyFill="1" applyBorder="1" applyAlignment="1">
      <alignment horizontal="center" vertical="top" wrapText="1"/>
    </xf>
    <xf numFmtId="4" fontId="23" fillId="2" borderId="7" xfId="0" applyNumberFormat="1" applyFont="1" applyFill="1" applyBorder="1" applyAlignment="1">
      <alignment horizontal="center" vertical="top" wrapText="1"/>
    </xf>
    <xf numFmtId="0" fontId="40" fillId="2" borderId="0" xfId="2" applyFont="1" applyFill="1" applyAlignment="1">
      <alignment vertical="top"/>
    </xf>
    <xf numFmtId="0" fontId="31" fillId="2" borderId="21" xfId="2" applyNumberFormat="1" applyFont="1" applyFill="1" applyBorder="1" applyAlignment="1">
      <alignment vertical="center"/>
    </xf>
    <xf numFmtId="165" fontId="24" fillId="2" borderId="0" xfId="853" applyFont="1" applyFill="1" applyAlignment="1">
      <alignment vertical="center"/>
    </xf>
    <xf numFmtId="165" fontId="24" fillId="2" borderId="0" xfId="853" applyFont="1" applyFill="1" applyAlignment="1">
      <alignment horizontal="left" vertical="center"/>
    </xf>
    <xf numFmtId="165" fontId="9" fillId="2" borderId="0" xfId="853" applyFont="1" applyFill="1" applyAlignment="1">
      <alignment vertical="center"/>
    </xf>
    <xf numFmtId="165" fontId="24" fillId="2" borderId="0" xfId="853" applyFont="1" applyFill="1" applyBorder="1" applyAlignment="1">
      <alignment horizontal="center" vertical="center" wrapText="1"/>
    </xf>
    <xf numFmtId="0" fontId="23" fillId="0" borderId="24" xfId="2" quotePrefix="1" applyFont="1" applyFill="1" applyBorder="1" applyAlignment="1">
      <alignment vertical="top"/>
    </xf>
    <xf numFmtId="0" fontId="23" fillId="0" borderId="11" xfId="2" quotePrefix="1" applyFont="1" applyFill="1" applyBorder="1" applyAlignment="1">
      <alignment vertical="top"/>
    </xf>
    <xf numFmtId="0" fontId="23" fillId="0" borderId="11" xfId="2" quotePrefix="1" applyFont="1" applyFill="1" applyBorder="1" applyAlignment="1">
      <alignment vertical="top" wrapText="1"/>
    </xf>
    <xf numFmtId="0" fontId="23" fillId="2" borderId="11" xfId="2" quotePrefix="1" applyFont="1" applyFill="1" applyBorder="1" applyAlignment="1">
      <alignment horizontal="center" vertical="top" wrapText="1"/>
    </xf>
    <xf numFmtId="0" fontId="23" fillId="2" borderId="11" xfId="16" applyNumberFormat="1" applyFont="1" applyFill="1" applyBorder="1" applyAlignment="1">
      <alignment horizontal="left" vertical="top" wrapText="1"/>
    </xf>
    <xf numFmtId="165" fontId="23" fillId="2" borderId="26" xfId="7" applyNumberFormat="1" applyFont="1" applyFill="1" applyBorder="1" applyAlignment="1">
      <alignment horizontal="center" vertical="top" wrapText="1"/>
    </xf>
    <xf numFmtId="9" fontId="23" fillId="2" borderId="11" xfId="0" applyNumberFormat="1" applyFont="1" applyFill="1" applyBorder="1" applyAlignment="1">
      <alignment horizontal="center" vertical="top" wrapText="1"/>
    </xf>
    <xf numFmtId="4" fontId="23" fillId="2" borderId="11" xfId="0" applyNumberFormat="1" applyFont="1" applyFill="1" applyBorder="1" applyAlignment="1">
      <alignment horizontal="center" vertical="top" wrapText="1"/>
    </xf>
    <xf numFmtId="0" fontId="23" fillId="2" borderId="7" xfId="16" applyNumberFormat="1" applyFont="1" applyFill="1" applyBorder="1" applyAlignment="1">
      <alignment horizontal="left" vertical="top" wrapText="1"/>
    </xf>
    <xf numFmtId="0" fontId="23" fillId="2" borderId="80" xfId="2" quotePrefix="1" applyFont="1" applyFill="1" applyBorder="1" applyAlignment="1">
      <alignment horizontal="center" vertical="top" wrapText="1"/>
    </xf>
    <xf numFmtId="0" fontId="23" fillId="2" borderId="80" xfId="16" applyNumberFormat="1" applyFont="1" applyFill="1" applyBorder="1" applyAlignment="1">
      <alignment horizontal="left" vertical="top" wrapText="1"/>
    </xf>
    <xf numFmtId="0" fontId="23" fillId="0" borderId="99" xfId="2" quotePrefix="1" applyFont="1" applyFill="1" applyBorder="1" applyAlignment="1">
      <alignment vertical="top"/>
    </xf>
    <xf numFmtId="0" fontId="23" fillId="0" borderId="80" xfId="2" quotePrefix="1" applyFont="1" applyFill="1" applyBorder="1" applyAlignment="1">
      <alignment vertical="top"/>
    </xf>
    <xf numFmtId="0" fontId="23" fillId="0" borderId="80" xfId="2" quotePrefix="1" applyFont="1" applyFill="1" applyBorder="1" applyAlignment="1">
      <alignment vertical="top" wrapText="1"/>
    </xf>
    <xf numFmtId="3" fontId="23" fillId="2" borderId="80" xfId="0" applyNumberFormat="1" applyFont="1" applyFill="1" applyBorder="1" applyAlignment="1">
      <alignment horizontal="left" vertical="top" wrapText="1"/>
    </xf>
    <xf numFmtId="165" fontId="23" fillId="2" borderId="89" xfId="7" applyNumberFormat="1" applyFont="1" applyFill="1" applyBorder="1" applyAlignment="1">
      <alignment horizontal="center" vertical="top" wrapText="1"/>
    </xf>
    <xf numFmtId="9" fontId="23" fillId="2" borderId="80" xfId="0" applyNumberFormat="1" applyFont="1" applyFill="1" applyBorder="1" applyAlignment="1">
      <alignment horizontal="center" vertical="top" wrapText="1"/>
    </xf>
    <xf numFmtId="4" fontId="23" fillId="2" borderId="80" xfId="0" applyNumberFormat="1" applyFont="1" applyFill="1" applyBorder="1" applyAlignment="1">
      <alignment horizontal="center" vertical="top" wrapText="1"/>
    </xf>
    <xf numFmtId="0" fontId="23" fillId="2" borderId="99" xfId="2" applyFont="1" applyFill="1" applyBorder="1" applyAlignment="1">
      <alignment vertical="top"/>
    </xf>
    <xf numFmtId="0" fontId="23" fillId="2" borderId="80" xfId="2" applyFont="1" applyFill="1" applyBorder="1" applyAlignment="1">
      <alignment vertical="top"/>
    </xf>
    <xf numFmtId="165" fontId="23" fillId="2" borderId="80" xfId="0" applyNumberFormat="1" applyFont="1" applyFill="1" applyBorder="1" applyAlignment="1">
      <alignment horizontal="center" vertical="top" wrapText="1"/>
    </xf>
    <xf numFmtId="4" fontId="23" fillId="2" borderId="80" xfId="0" applyNumberFormat="1" applyFont="1" applyFill="1" applyBorder="1" applyAlignment="1">
      <alignment horizontal="right" vertical="top" wrapText="1"/>
    </xf>
    <xf numFmtId="0" fontId="19" fillId="8" borderId="100" xfId="2" quotePrefix="1" applyFont="1" applyFill="1" applyBorder="1" applyAlignment="1">
      <alignment vertical="top"/>
    </xf>
    <xf numFmtId="0" fontId="19" fillId="8" borderId="71" xfId="2" quotePrefix="1" applyFont="1" applyFill="1" applyBorder="1" applyAlignment="1">
      <alignment vertical="top"/>
    </xf>
    <xf numFmtId="0" fontId="19" fillId="8" borderId="71" xfId="2" quotePrefix="1" applyFont="1" applyFill="1" applyBorder="1" applyAlignment="1">
      <alignment vertical="top" wrapText="1"/>
    </xf>
    <xf numFmtId="0" fontId="19" fillId="8" borderId="71" xfId="16" applyNumberFormat="1" applyFont="1" applyFill="1" applyBorder="1" applyAlignment="1">
      <alignment horizontal="left" vertical="top" wrapText="1"/>
    </xf>
    <xf numFmtId="165" fontId="19" fillId="8" borderId="82" xfId="7" applyNumberFormat="1" applyFont="1" applyFill="1" applyBorder="1" applyAlignment="1">
      <alignment horizontal="right" vertical="top" wrapText="1"/>
    </xf>
    <xf numFmtId="165" fontId="19" fillId="8" borderId="71" xfId="0" applyNumberFormat="1" applyFont="1" applyFill="1" applyBorder="1" applyAlignment="1">
      <alignment horizontal="center" vertical="top" wrapText="1"/>
    </xf>
    <xf numFmtId="4" fontId="19" fillId="8" borderId="82" xfId="0" applyNumberFormat="1" applyFont="1" applyFill="1" applyBorder="1" applyAlignment="1">
      <alignment horizontal="right" vertical="top" wrapText="1"/>
    </xf>
    <xf numFmtId="4" fontId="19" fillId="8" borderId="72" xfId="0" applyNumberFormat="1" applyFont="1" applyFill="1" applyBorder="1" applyAlignment="1">
      <alignment horizontal="right" vertical="top" wrapText="1"/>
    </xf>
    <xf numFmtId="0" fontId="42" fillId="0" borderId="7" xfId="2" quotePrefix="1" applyFont="1" applyFill="1" applyBorder="1" applyAlignment="1">
      <alignment horizontal="center" vertical="top" wrapText="1"/>
    </xf>
    <xf numFmtId="3" fontId="42" fillId="0" borderId="4" xfId="2" applyNumberFormat="1" applyFont="1" applyFill="1" applyBorder="1" applyAlignment="1">
      <alignment horizontal="left" vertical="top" wrapText="1"/>
    </xf>
    <xf numFmtId="3" fontId="42" fillId="0" borderId="7" xfId="2" applyNumberFormat="1" applyFont="1" applyFill="1" applyBorder="1" applyAlignment="1">
      <alignment horizontal="left" vertical="top" wrapText="1"/>
    </xf>
    <xf numFmtId="0" fontId="41" fillId="2" borderId="0" xfId="2" applyFont="1" applyFill="1" applyAlignment="1">
      <alignment vertical="top"/>
    </xf>
    <xf numFmtId="0" fontId="23" fillId="0" borderId="7" xfId="5" applyNumberFormat="1" applyFont="1" applyFill="1" applyBorder="1" applyAlignment="1">
      <alignment horizontal="left" vertical="top" wrapText="1"/>
    </xf>
    <xf numFmtId="0" fontId="23" fillId="0" borderId="80" xfId="2" quotePrefix="1" applyFont="1" applyFill="1" applyBorder="1" applyAlignment="1">
      <alignment horizontal="center" vertical="top" wrapText="1"/>
    </xf>
    <xf numFmtId="3" fontId="23" fillId="0" borderId="80" xfId="2" applyNumberFormat="1" applyFont="1" applyFill="1" applyBorder="1" applyAlignment="1">
      <alignment horizontal="left" vertical="top" wrapText="1"/>
    </xf>
    <xf numFmtId="165" fontId="19" fillId="8" borderId="82" xfId="7" applyNumberFormat="1" applyFont="1" applyFill="1" applyBorder="1" applyAlignment="1">
      <alignment horizontal="center" vertical="top" wrapText="1"/>
    </xf>
    <xf numFmtId="0" fontId="39" fillId="2" borderId="0" xfId="2" applyFont="1" applyFill="1" applyAlignment="1">
      <alignment vertical="top"/>
    </xf>
    <xf numFmtId="0" fontId="23" fillId="2" borderId="24" xfId="2" applyFont="1" applyFill="1" applyBorder="1" applyAlignment="1">
      <alignment vertical="top"/>
    </xf>
    <xf numFmtId="0" fontId="23" fillId="2" borderId="11" xfId="2" applyFont="1" applyFill="1" applyBorder="1" applyAlignment="1">
      <alignment vertical="top"/>
    </xf>
    <xf numFmtId="0" fontId="19" fillId="2" borderId="99" xfId="2" applyFont="1" applyFill="1" applyBorder="1" applyAlignment="1">
      <alignment vertical="top"/>
    </xf>
    <xf numFmtId="0" fontId="19" fillId="2" borderId="80" xfId="2" applyFont="1" applyFill="1" applyBorder="1" applyAlignment="1">
      <alignment vertical="top"/>
    </xf>
    <xf numFmtId="0" fontId="19" fillId="2" borderId="80" xfId="2" quotePrefix="1" applyFont="1" applyFill="1" applyBorder="1" applyAlignment="1">
      <alignment horizontal="center" vertical="top" wrapText="1"/>
    </xf>
    <xf numFmtId="0" fontId="23" fillId="2" borderId="26" xfId="2" quotePrefix="1" applyFont="1" applyFill="1" applyBorder="1" applyAlignment="1">
      <alignment horizontal="center" vertical="top" wrapText="1"/>
    </xf>
    <xf numFmtId="0" fontId="23" fillId="2" borderId="6" xfId="2" applyFont="1" applyFill="1" applyBorder="1" applyAlignment="1">
      <alignment vertical="top"/>
    </xf>
    <xf numFmtId="0" fontId="23" fillId="2" borderId="7" xfId="2" applyFont="1" applyFill="1" applyBorder="1" applyAlignment="1">
      <alignment vertical="top"/>
    </xf>
    <xf numFmtId="0" fontId="23" fillId="2" borderId="3" xfId="2" quotePrefix="1" applyFont="1" applyFill="1" applyBorder="1" applyAlignment="1">
      <alignment horizontal="center" vertical="top" wrapText="1"/>
    </xf>
    <xf numFmtId="0" fontId="23" fillId="2" borderId="7" xfId="5" applyNumberFormat="1" applyFont="1" applyFill="1" applyBorder="1" applyAlignment="1">
      <alignment horizontal="left" vertical="top" wrapText="1"/>
    </xf>
    <xf numFmtId="165" fontId="23" fillId="2" borderId="7" xfId="2" applyNumberFormat="1" applyFont="1" applyFill="1" applyBorder="1" applyAlignment="1">
      <alignment horizontal="center" vertical="top" wrapText="1"/>
    </xf>
    <xf numFmtId="166" fontId="23" fillId="2" borderId="7" xfId="6" applyNumberFormat="1" applyFont="1" applyFill="1" applyBorder="1" applyAlignment="1">
      <alignment horizontal="right" vertical="top" wrapText="1"/>
    </xf>
    <xf numFmtId="166" fontId="40" fillId="2" borderId="0" xfId="2" applyNumberFormat="1" applyFont="1" applyFill="1" applyAlignment="1">
      <alignment vertical="top"/>
    </xf>
    <xf numFmtId="0" fontId="29" fillId="0" borderId="0" xfId="2" applyFont="1" applyFill="1" applyAlignment="1">
      <alignment vertical="top"/>
    </xf>
    <xf numFmtId="0" fontId="29" fillId="2" borderId="0" xfId="2" applyFont="1" applyFill="1" applyAlignment="1">
      <alignment vertical="top"/>
    </xf>
    <xf numFmtId="166" fontId="30" fillId="2" borderId="0" xfId="2" applyNumberFormat="1" applyFont="1" applyFill="1" applyAlignment="1">
      <alignment vertical="top"/>
    </xf>
    <xf numFmtId="0" fontId="19" fillId="2" borderId="0" xfId="2" applyFont="1" applyFill="1" applyAlignment="1">
      <alignment vertical="top"/>
    </xf>
    <xf numFmtId="0" fontId="30" fillId="0" borderId="0" xfId="2" applyFont="1" applyFill="1" applyAlignment="1">
      <alignment vertical="top"/>
    </xf>
    <xf numFmtId="0" fontId="30" fillId="2" borderId="0" xfId="2" applyFont="1" applyFill="1" applyAlignment="1">
      <alignment vertical="top"/>
    </xf>
    <xf numFmtId="0" fontId="23" fillId="2" borderId="0" xfId="2" applyFont="1" applyFill="1" applyAlignment="1">
      <alignment vertical="top"/>
    </xf>
    <xf numFmtId="0" fontId="40" fillId="2" borderId="0" xfId="2" applyFont="1" applyFill="1" applyBorder="1" applyAlignment="1">
      <alignment vertical="top"/>
    </xf>
    <xf numFmtId="166" fontId="40" fillId="2" borderId="0" xfId="2" applyNumberFormat="1" applyFont="1" applyFill="1" applyBorder="1" applyAlignment="1">
      <alignment vertical="top"/>
    </xf>
    <xf numFmtId="0" fontId="39" fillId="2" borderId="0" xfId="2" applyFont="1" applyFill="1" applyBorder="1" applyAlignment="1">
      <alignment vertical="top"/>
    </xf>
    <xf numFmtId="0" fontId="23" fillId="2" borderId="0" xfId="2" applyFont="1" applyFill="1" applyBorder="1" applyAlignment="1">
      <alignment vertical="center"/>
    </xf>
    <xf numFmtId="0" fontId="23" fillId="2" borderId="7" xfId="2" quotePrefix="1" applyFont="1" applyFill="1" applyBorder="1" applyAlignment="1">
      <alignment horizontal="center" vertical="top" wrapText="1"/>
    </xf>
    <xf numFmtId="3" fontId="23" fillId="2" borderId="7" xfId="0" applyNumberFormat="1" applyFont="1" applyFill="1" applyBorder="1" applyAlignment="1">
      <alignment horizontal="left" vertical="top" wrapText="1"/>
    </xf>
    <xf numFmtId="0" fontId="19" fillId="6" borderId="53" xfId="5" applyNumberFormat="1" applyFont="1" applyFill="1" applyBorder="1" applyAlignment="1">
      <alignment horizontal="center" vertical="center" wrapText="1"/>
    </xf>
    <xf numFmtId="3" fontId="23" fillId="2" borderId="7" xfId="0" applyNumberFormat="1" applyFont="1" applyFill="1" applyBorder="1" applyAlignment="1">
      <alignment horizontal="left" vertical="top" wrapText="1"/>
    </xf>
    <xf numFmtId="0" fontId="31" fillId="2" borderId="0" xfId="2" applyNumberFormat="1" applyFont="1" applyFill="1" applyBorder="1" applyAlignment="1">
      <alignment horizontal="center" vertical="center"/>
    </xf>
    <xf numFmtId="0" fontId="19" fillId="6" borderId="53" xfId="5" applyNumberFormat="1" applyFont="1" applyFill="1" applyBorder="1" applyAlignment="1">
      <alignment horizontal="center" vertical="center" wrapText="1"/>
    </xf>
    <xf numFmtId="0" fontId="23" fillId="2" borderId="7" xfId="2" quotePrefix="1" applyFont="1" applyFill="1" applyBorder="1" applyAlignment="1">
      <alignment horizontal="center" vertical="top" wrapText="1"/>
    </xf>
    <xf numFmtId="1" fontId="19" fillId="2" borderId="112" xfId="5" applyNumberFormat="1" applyFont="1" applyFill="1" applyBorder="1" applyAlignment="1">
      <alignment horizontal="center" vertical="center" wrapText="1"/>
    </xf>
    <xf numFmtId="166" fontId="19" fillId="2" borderId="111" xfId="6" applyNumberFormat="1" applyFont="1" applyFill="1" applyBorder="1" applyAlignment="1">
      <alignment horizontal="right" vertical="center"/>
    </xf>
    <xf numFmtId="4" fontId="23" fillId="2" borderId="113" xfId="7" applyNumberFormat="1" applyFont="1" applyFill="1" applyBorder="1" applyAlignment="1">
      <alignment horizontal="center" vertical="top" wrapText="1"/>
    </xf>
    <xf numFmtId="4" fontId="23" fillId="2" borderId="114" xfId="7" applyNumberFormat="1" applyFont="1" applyFill="1" applyBorder="1" applyAlignment="1">
      <alignment horizontal="center" vertical="top" wrapText="1"/>
    </xf>
    <xf numFmtId="4" fontId="23" fillId="2" borderId="115" xfId="7" applyNumberFormat="1" applyFont="1" applyFill="1" applyBorder="1" applyAlignment="1">
      <alignment horizontal="center" vertical="top" wrapText="1"/>
    </xf>
    <xf numFmtId="4" fontId="42" fillId="2" borderId="115" xfId="7" applyNumberFormat="1" applyFont="1" applyFill="1" applyBorder="1" applyAlignment="1">
      <alignment horizontal="center" vertical="top" wrapText="1"/>
    </xf>
    <xf numFmtId="165" fontId="23" fillId="2" borderId="115" xfId="7" applyNumberFormat="1" applyFont="1" applyFill="1" applyBorder="1" applyAlignment="1">
      <alignment horizontal="center" vertical="top" wrapText="1"/>
    </xf>
    <xf numFmtId="0" fontId="40" fillId="0" borderId="0" xfId="2" applyFont="1" applyFill="1" applyAlignment="1">
      <alignment vertical="top"/>
    </xf>
    <xf numFmtId="0" fontId="19" fillId="10" borderId="100" xfId="2" applyFont="1" applyFill="1" applyBorder="1" applyAlignment="1">
      <alignment vertical="top"/>
    </xf>
    <xf numFmtId="0" fontId="19" fillId="10" borderId="71" xfId="2" applyFont="1" applyFill="1" applyBorder="1" applyAlignment="1">
      <alignment vertical="top"/>
    </xf>
    <xf numFmtId="0" fontId="19" fillId="10" borderId="71" xfId="2" quotePrefix="1" applyFont="1" applyFill="1" applyBorder="1" applyAlignment="1">
      <alignment vertical="top" wrapText="1"/>
    </xf>
    <xf numFmtId="0" fontId="40" fillId="10" borderId="24" xfId="2" quotePrefix="1" applyFont="1" applyFill="1" applyBorder="1" applyAlignment="1">
      <alignment vertical="top"/>
    </xf>
    <xf numFmtId="0" fontId="40" fillId="10" borderId="11" xfId="2" quotePrefix="1" applyFont="1" applyFill="1" applyBorder="1" applyAlignment="1">
      <alignment vertical="top"/>
    </xf>
    <xf numFmtId="0" fontId="40" fillId="10" borderId="11" xfId="2" quotePrefix="1" applyFont="1" applyFill="1" applyBorder="1" applyAlignment="1">
      <alignment horizontal="center" vertical="top" wrapText="1"/>
    </xf>
    <xf numFmtId="0" fontId="40" fillId="10" borderId="7" xfId="2" quotePrefix="1" applyFont="1" applyFill="1" applyBorder="1" applyAlignment="1">
      <alignment horizontal="center" vertical="top" wrapText="1"/>
    </xf>
    <xf numFmtId="0" fontId="40" fillId="10" borderId="7" xfId="9" applyFont="1" applyFill="1" applyBorder="1" applyAlignment="1">
      <alignment horizontal="left" vertical="top" wrapText="1"/>
    </xf>
    <xf numFmtId="0" fontId="40" fillId="10" borderId="7" xfId="9" applyFont="1" applyFill="1" applyBorder="1" applyAlignment="1">
      <alignment horizontal="center" vertical="top" wrapText="1"/>
    </xf>
    <xf numFmtId="9" fontId="40" fillId="10" borderId="7" xfId="1" applyFont="1" applyFill="1" applyBorder="1" applyAlignment="1">
      <alignment horizontal="center" vertical="top" wrapText="1"/>
    </xf>
    <xf numFmtId="166" fontId="40" fillId="10" borderId="7" xfId="6" applyNumberFormat="1" applyFont="1" applyFill="1" applyBorder="1" applyAlignment="1">
      <alignment horizontal="center" vertical="top" wrapText="1"/>
    </xf>
    <xf numFmtId="0" fontId="40" fillId="10" borderId="115" xfId="9" applyFont="1" applyFill="1" applyBorder="1" applyAlignment="1">
      <alignment horizontal="center" vertical="top" wrapText="1"/>
    </xf>
    <xf numFmtId="0" fontId="40" fillId="10" borderId="6" xfId="2" quotePrefix="1" applyFont="1" applyFill="1" applyBorder="1" applyAlignment="1">
      <alignment vertical="top"/>
    </xf>
    <xf numFmtId="0" fontId="40" fillId="10" borderId="7" xfId="2" quotePrefix="1" applyFont="1" applyFill="1" applyBorder="1" applyAlignment="1">
      <alignment vertical="top"/>
    </xf>
    <xf numFmtId="0" fontId="40" fillId="10" borderId="80" xfId="9" applyFont="1" applyFill="1" applyBorder="1" applyAlignment="1">
      <alignment horizontal="left" vertical="top" wrapText="1"/>
    </xf>
    <xf numFmtId="0" fontId="40" fillId="10" borderId="80" xfId="9" applyFont="1" applyFill="1" applyBorder="1" applyAlignment="1">
      <alignment horizontal="center" vertical="top" wrapText="1"/>
    </xf>
    <xf numFmtId="0" fontId="40" fillId="10" borderId="114" xfId="9" applyFont="1" applyFill="1" applyBorder="1" applyAlignment="1">
      <alignment horizontal="center" vertical="top" wrapText="1"/>
    </xf>
    <xf numFmtId="0" fontId="40" fillId="10" borderId="108" xfId="9" applyFont="1" applyFill="1" applyBorder="1" applyAlignment="1">
      <alignment horizontal="left" vertical="top" wrapText="1"/>
    </xf>
    <xf numFmtId="0" fontId="40" fillId="10" borderId="22" xfId="9" applyFont="1" applyFill="1" applyBorder="1" applyAlignment="1">
      <alignment horizontal="left" vertical="top" wrapText="1"/>
    </xf>
    <xf numFmtId="0" fontId="40" fillId="10" borderId="22" xfId="9" applyFont="1" applyFill="1" applyBorder="1" applyAlignment="1">
      <alignment horizontal="center" vertical="top" wrapText="1"/>
    </xf>
    <xf numFmtId="9" fontId="40" fillId="10" borderId="22" xfId="1" applyFont="1" applyFill="1" applyBorder="1" applyAlignment="1">
      <alignment horizontal="center" vertical="top" wrapText="1"/>
    </xf>
    <xf numFmtId="166" fontId="40" fillId="10" borderId="22" xfId="6" applyNumberFormat="1" applyFont="1" applyFill="1" applyBorder="1" applyAlignment="1">
      <alignment horizontal="center" vertical="top" wrapText="1"/>
    </xf>
    <xf numFmtId="0" fontId="40" fillId="10" borderId="119" xfId="9" applyFont="1" applyFill="1" applyBorder="1" applyAlignment="1">
      <alignment horizontal="center" vertical="top" wrapText="1"/>
    </xf>
    <xf numFmtId="0" fontId="19" fillId="10" borderId="71" xfId="9" applyFont="1" applyFill="1" applyBorder="1" applyAlignment="1">
      <alignment horizontal="left" vertical="top" wrapText="1"/>
    </xf>
    <xf numFmtId="0" fontId="19" fillId="10" borderId="71" xfId="9" applyFont="1" applyFill="1" applyBorder="1" applyAlignment="1">
      <alignment horizontal="center" vertical="top" wrapText="1"/>
    </xf>
    <xf numFmtId="166" fontId="19" fillId="10" borderId="71" xfId="6" applyNumberFormat="1" applyFont="1" applyFill="1" applyBorder="1" applyAlignment="1">
      <alignment horizontal="right" vertical="top" wrapText="1"/>
    </xf>
    <xf numFmtId="166" fontId="19" fillId="10" borderId="112" xfId="6" applyFont="1" applyFill="1" applyBorder="1" applyAlignment="1">
      <alignment horizontal="center" vertical="top" wrapText="1"/>
    </xf>
    <xf numFmtId="0" fontId="19" fillId="11" borderId="100" xfId="2" applyFont="1" applyFill="1" applyBorder="1" applyAlignment="1">
      <alignment vertical="top"/>
    </xf>
    <xf numFmtId="0" fontId="19" fillId="11" borderId="71" xfId="2" quotePrefix="1" applyFont="1" applyFill="1" applyBorder="1" applyAlignment="1">
      <alignment vertical="top"/>
    </xf>
    <xf numFmtId="0" fontId="19" fillId="11" borderId="71" xfId="2" applyFont="1" applyFill="1" applyBorder="1" applyAlignment="1">
      <alignment vertical="top"/>
    </xf>
    <xf numFmtId="0" fontId="19" fillId="11" borderId="71" xfId="2" quotePrefix="1" applyFont="1" applyFill="1" applyBorder="1" applyAlignment="1">
      <alignment vertical="top" wrapText="1"/>
    </xf>
    <xf numFmtId="0" fontId="19" fillId="11" borderId="71" xfId="5" applyNumberFormat="1" applyFont="1" applyFill="1" applyBorder="1" applyAlignment="1">
      <alignment horizontal="left" vertical="top" wrapText="1"/>
    </xf>
    <xf numFmtId="165" fontId="19" fillId="11" borderId="82" xfId="7" applyNumberFormat="1" applyFont="1" applyFill="1" applyBorder="1" applyAlignment="1">
      <alignment horizontal="center" vertical="top" wrapText="1"/>
    </xf>
    <xf numFmtId="165" fontId="19" fillId="11" borderId="71" xfId="2" applyNumberFormat="1" applyFont="1" applyFill="1" applyBorder="1" applyAlignment="1">
      <alignment horizontal="center" vertical="top" wrapText="1"/>
    </xf>
    <xf numFmtId="166" fontId="19" fillId="11" borderId="82" xfId="6" applyNumberFormat="1" applyFont="1" applyFill="1" applyBorder="1" applyAlignment="1">
      <alignment horizontal="right" vertical="top" wrapText="1"/>
    </xf>
    <xf numFmtId="166" fontId="19" fillId="11" borderId="72" xfId="6" applyNumberFormat="1" applyFont="1" applyFill="1" applyBorder="1" applyAlignment="1">
      <alignment horizontal="right" vertical="top" wrapText="1"/>
    </xf>
    <xf numFmtId="0" fontId="40" fillId="11" borderId="24" xfId="2" quotePrefix="1" applyFont="1" applyFill="1" applyBorder="1" applyAlignment="1">
      <alignment vertical="top"/>
    </xf>
    <xf numFmtId="0" fontId="40" fillId="11" borderId="11" xfId="2" quotePrefix="1" applyFont="1" applyFill="1" applyBorder="1" applyAlignment="1">
      <alignment vertical="top"/>
    </xf>
    <xf numFmtId="0" fontId="40" fillId="11" borderId="11" xfId="2" quotePrefix="1" applyFont="1" applyFill="1" applyBorder="1" applyAlignment="1">
      <alignment horizontal="center" vertical="top" wrapText="1"/>
    </xf>
    <xf numFmtId="0" fontId="40" fillId="11" borderId="11" xfId="9" applyFont="1" applyFill="1" applyBorder="1" applyAlignment="1">
      <alignment horizontal="left" vertical="top" wrapText="1"/>
    </xf>
    <xf numFmtId="0" fontId="40" fillId="11" borderId="11" xfId="9" applyFont="1" applyFill="1" applyBorder="1" applyAlignment="1">
      <alignment horizontal="center" vertical="top" wrapText="1"/>
    </xf>
    <xf numFmtId="9" fontId="40" fillId="11" borderId="11" xfId="1" applyFont="1" applyFill="1" applyBorder="1" applyAlignment="1">
      <alignment horizontal="center" vertical="top" wrapText="1"/>
    </xf>
    <xf numFmtId="166" fontId="40" fillId="11" borderId="11" xfId="6" applyNumberFormat="1" applyFont="1" applyFill="1" applyBorder="1" applyAlignment="1">
      <alignment horizontal="center" vertical="top" wrapText="1"/>
    </xf>
    <xf numFmtId="0" fontId="40" fillId="11" borderId="113" xfId="9" applyFont="1" applyFill="1" applyBorder="1" applyAlignment="1">
      <alignment horizontal="center" vertical="top" wrapText="1"/>
    </xf>
    <xf numFmtId="0" fontId="40" fillId="11" borderId="7" xfId="2" quotePrefix="1" applyFont="1" applyFill="1" applyBorder="1" applyAlignment="1">
      <alignment horizontal="center" vertical="top" wrapText="1"/>
    </xf>
    <xf numFmtId="0" fontId="40" fillId="11" borderId="7" xfId="9" applyFont="1" applyFill="1" applyBorder="1" applyAlignment="1">
      <alignment horizontal="left" vertical="top" wrapText="1"/>
    </xf>
    <xf numFmtId="0" fontId="40" fillId="11" borderId="7" xfId="9" applyFont="1" applyFill="1" applyBorder="1" applyAlignment="1">
      <alignment horizontal="center" vertical="top" wrapText="1"/>
    </xf>
    <xf numFmtId="9" fontId="40" fillId="11" borderId="7" xfId="1" applyFont="1" applyFill="1" applyBorder="1" applyAlignment="1">
      <alignment horizontal="center" vertical="top" wrapText="1"/>
    </xf>
    <xf numFmtId="166" fontId="40" fillId="11" borderId="7" xfId="6" applyNumberFormat="1" applyFont="1" applyFill="1" applyBorder="1" applyAlignment="1">
      <alignment horizontal="center" vertical="top" wrapText="1"/>
    </xf>
    <xf numFmtId="0" fontId="40" fillId="11" borderId="115" xfId="9" applyFont="1" applyFill="1" applyBorder="1" applyAlignment="1">
      <alignment horizontal="center" vertical="top" wrapText="1"/>
    </xf>
    <xf numFmtId="0" fontId="40" fillId="11" borderId="6" xfId="2" quotePrefix="1" applyFont="1" applyFill="1" applyBorder="1" applyAlignment="1">
      <alignment vertical="top"/>
    </xf>
    <xf numFmtId="0" fontId="40" fillId="11" borderId="7" xfId="2" quotePrefix="1" applyFont="1" applyFill="1" applyBorder="1" applyAlignment="1">
      <alignment vertical="top"/>
    </xf>
    <xf numFmtId="0" fontId="40" fillId="11" borderId="80" xfId="9" applyFont="1" applyFill="1" applyBorder="1" applyAlignment="1">
      <alignment horizontal="left" vertical="top" wrapText="1"/>
    </xf>
    <xf numFmtId="0" fontId="40" fillId="11" borderId="80" xfId="9" applyFont="1" applyFill="1" applyBorder="1" applyAlignment="1">
      <alignment horizontal="center" vertical="top" wrapText="1"/>
    </xf>
    <xf numFmtId="0" fontId="40" fillId="11" borderId="114" xfId="9" applyFont="1" applyFill="1" applyBorder="1" applyAlignment="1">
      <alignment horizontal="center" vertical="top" wrapText="1"/>
    </xf>
    <xf numFmtId="0" fontId="40" fillId="11" borderId="98" xfId="2" quotePrefix="1" applyFont="1" applyFill="1" applyBorder="1" applyAlignment="1">
      <alignment vertical="top"/>
    </xf>
    <xf numFmtId="0" fontId="40" fillId="11" borderId="22" xfId="2" quotePrefix="1" applyFont="1" applyFill="1" applyBorder="1" applyAlignment="1">
      <alignment vertical="top"/>
    </xf>
    <xf numFmtId="0" fontId="40" fillId="11" borderId="22" xfId="2" quotePrefix="1" applyFont="1" applyFill="1" applyBorder="1" applyAlignment="1">
      <alignment horizontal="center" vertical="top" wrapText="1"/>
    </xf>
    <xf numFmtId="0" fontId="40" fillId="11" borderId="1" xfId="2" quotePrefix="1" applyFont="1" applyFill="1" applyBorder="1" applyAlignment="1">
      <alignment horizontal="center" vertical="top" wrapText="1"/>
    </xf>
    <xf numFmtId="0" fontId="40" fillId="11" borderId="108" xfId="9" applyFont="1" applyFill="1" applyBorder="1" applyAlignment="1">
      <alignment horizontal="left" vertical="top" wrapText="1"/>
    </xf>
    <xf numFmtId="0" fontId="40" fillId="11" borderId="2" xfId="9" applyFont="1" applyFill="1" applyBorder="1" applyAlignment="1">
      <alignment horizontal="left" vertical="top" wrapText="1"/>
    </xf>
    <xf numFmtId="0" fontId="40" fillId="11" borderId="22" xfId="9" applyFont="1" applyFill="1" applyBorder="1" applyAlignment="1">
      <alignment horizontal="left" vertical="top" wrapText="1"/>
    </xf>
    <xf numFmtId="0" fontId="40" fillId="11" borderId="22" xfId="9" applyFont="1" applyFill="1" applyBorder="1" applyAlignment="1">
      <alignment horizontal="center" vertical="top" wrapText="1"/>
    </xf>
    <xf numFmtId="9" fontId="40" fillId="11" borderId="22" xfId="1" applyFont="1" applyFill="1" applyBorder="1" applyAlignment="1">
      <alignment horizontal="center" vertical="top" wrapText="1"/>
    </xf>
    <xf numFmtId="166" fontId="40" fillId="11" borderId="22" xfId="6" applyNumberFormat="1" applyFont="1" applyFill="1" applyBorder="1" applyAlignment="1">
      <alignment horizontal="center" vertical="top" wrapText="1"/>
    </xf>
    <xf numFmtId="0" fontId="40" fillId="11" borderId="119" xfId="9" applyFont="1" applyFill="1" applyBorder="1" applyAlignment="1">
      <alignment horizontal="center" vertical="top" wrapText="1"/>
    </xf>
    <xf numFmtId="0" fontId="19" fillId="11" borderId="71" xfId="9" applyFont="1" applyFill="1" applyBorder="1" applyAlignment="1">
      <alignment horizontal="left" vertical="top" wrapText="1"/>
    </xf>
    <xf numFmtId="0" fontId="19" fillId="11" borderId="71" xfId="9" applyFont="1" applyFill="1" applyBorder="1" applyAlignment="1">
      <alignment horizontal="center" vertical="top" wrapText="1"/>
    </xf>
    <xf numFmtId="166" fontId="19" fillId="11" borderId="71" xfId="6" applyNumberFormat="1" applyFont="1" applyFill="1" applyBorder="1" applyAlignment="1">
      <alignment horizontal="right" vertical="top" wrapText="1"/>
    </xf>
    <xf numFmtId="166" fontId="19" fillId="11" borderId="112" xfId="6" applyFont="1" applyFill="1" applyBorder="1" applyAlignment="1">
      <alignment horizontal="center" vertical="top" wrapText="1"/>
    </xf>
    <xf numFmtId="0" fontId="23" fillId="11" borderId="99" xfId="2" applyFont="1" applyFill="1" applyBorder="1" applyAlignment="1">
      <alignment vertical="top"/>
    </xf>
    <xf numFmtId="0" fontId="23" fillId="11" borderId="80" xfId="2" applyFont="1" applyFill="1" applyBorder="1" applyAlignment="1">
      <alignment vertical="top"/>
    </xf>
    <xf numFmtId="0" fontId="23" fillId="11" borderId="80" xfId="2" quotePrefix="1" applyFont="1" applyFill="1" applyBorder="1" applyAlignment="1">
      <alignment horizontal="center" vertical="top" wrapText="1"/>
    </xf>
    <xf numFmtId="0" fontId="23" fillId="11" borderId="80" xfId="9" applyFont="1" applyFill="1" applyBorder="1" applyAlignment="1">
      <alignment horizontal="left" vertical="top" wrapText="1"/>
    </xf>
    <xf numFmtId="0" fontId="23" fillId="11" borderId="80" xfId="9" applyFont="1" applyFill="1" applyBorder="1" applyAlignment="1">
      <alignment horizontal="center" vertical="top" wrapText="1"/>
    </xf>
    <xf numFmtId="166" fontId="23" fillId="11" borderId="80" xfId="6" applyNumberFormat="1" applyFont="1" applyFill="1" applyBorder="1" applyAlignment="1">
      <alignment horizontal="right" vertical="top" wrapText="1"/>
    </xf>
    <xf numFmtId="0" fontId="23" fillId="11" borderId="114" xfId="9" applyFont="1" applyFill="1" applyBorder="1" applyAlignment="1">
      <alignment horizontal="center" vertical="top" wrapText="1"/>
    </xf>
    <xf numFmtId="0" fontId="19" fillId="12" borderId="100" xfId="2" quotePrefix="1" applyFont="1" applyFill="1" applyBorder="1" applyAlignment="1">
      <alignment vertical="top"/>
    </xf>
    <xf numFmtId="0" fontId="19" fillId="12" borderId="71" xfId="2" quotePrefix="1" applyFont="1" applyFill="1" applyBorder="1" applyAlignment="1">
      <alignment vertical="top"/>
    </xf>
    <xf numFmtId="0" fontId="19" fillId="12" borderId="71" xfId="2" quotePrefix="1" applyFont="1" applyFill="1" applyBorder="1" applyAlignment="1">
      <alignment vertical="top" wrapText="1"/>
    </xf>
    <xf numFmtId="0" fontId="24" fillId="12" borderId="71" xfId="5" applyNumberFormat="1" applyFont="1" applyFill="1" applyBorder="1" applyAlignment="1">
      <alignment horizontal="left" vertical="top" wrapText="1"/>
    </xf>
    <xf numFmtId="0" fontId="24" fillId="12" borderId="71" xfId="2" applyFont="1" applyFill="1" applyBorder="1" applyAlignment="1">
      <alignment horizontal="left" vertical="top" wrapText="1"/>
    </xf>
    <xf numFmtId="0" fontId="24" fillId="12" borderId="71" xfId="2" applyFont="1" applyFill="1" applyBorder="1" applyAlignment="1">
      <alignment horizontal="center" vertical="top" wrapText="1"/>
    </xf>
    <xf numFmtId="166" fontId="24" fillId="12" borderId="71" xfId="6" applyNumberFormat="1" applyFont="1" applyFill="1" applyBorder="1" applyAlignment="1">
      <alignment horizontal="right" vertical="top" wrapText="1"/>
    </xf>
    <xf numFmtId="166" fontId="24" fillId="12" borderId="112" xfId="6" applyFont="1" applyFill="1" applyBorder="1" applyAlignment="1">
      <alignment horizontal="center" vertical="top" wrapText="1"/>
    </xf>
    <xf numFmtId="0" fontId="40" fillId="12" borderId="24" xfId="2" quotePrefix="1" applyFont="1" applyFill="1" applyBorder="1" applyAlignment="1">
      <alignment vertical="top"/>
    </xf>
    <xf numFmtId="0" fontId="40" fillId="12" borderId="11" xfId="2" quotePrefix="1" applyFont="1" applyFill="1" applyBorder="1" applyAlignment="1">
      <alignment vertical="top"/>
    </xf>
    <xf numFmtId="0" fontId="40" fillId="12" borderId="11" xfId="2" quotePrefix="1" applyFont="1" applyFill="1" applyBorder="1" applyAlignment="1">
      <alignment vertical="top" wrapText="1"/>
    </xf>
    <xf numFmtId="0" fontId="40" fillId="12" borderId="11" xfId="2" quotePrefix="1" applyFont="1" applyFill="1" applyBorder="1" applyAlignment="1">
      <alignment horizontal="center" vertical="top" wrapText="1"/>
    </xf>
    <xf numFmtId="0" fontId="40" fillId="12" borderId="11" xfId="14" applyFont="1" applyFill="1" applyBorder="1" applyAlignment="1">
      <alignment horizontal="left" vertical="top" wrapText="1"/>
    </xf>
    <xf numFmtId="0" fontId="40" fillId="12" borderId="11" xfId="9" applyFont="1" applyFill="1" applyBorder="1" applyAlignment="1">
      <alignment horizontal="center" vertical="top" wrapText="1"/>
    </xf>
    <xf numFmtId="9" fontId="35" fillId="12" borderId="11" xfId="14" applyNumberFormat="1" applyFont="1" applyFill="1" applyBorder="1" applyAlignment="1">
      <alignment horizontal="center" vertical="top" wrapText="1"/>
    </xf>
    <xf numFmtId="166" fontId="40" fillId="12" borderId="11" xfId="6" applyNumberFormat="1" applyFont="1" applyFill="1" applyBorder="1" applyAlignment="1">
      <alignment horizontal="center" vertical="top"/>
    </xf>
    <xf numFmtId="0" fontId="40" fillId="12" borderId="113" xfId="14" applyFont="1" applyFill="1" applyBorder="1" applyAlignment="1">
      <alignment vertical="top" wrapText="1"/>
    </xf>
    <xf numFmtId="0" fontId="40" fillId="12" borderId="6" xfId="2" quotePrefix="1" applyFont="1" applyFill="1" applyBorder="1" applyAlignment="1">
      <alignment vertical="top"/>
    </xf>
    <xf numFmtId="0" fontId="40" fillId="12" borderId="7" xfId="2" quotePrefix="1" applyFont="1" applyFill="1" applyBorder="1" applyAlignment="1">
      <alignment vertical="top"/>
    </xf>
    <xf numFmtId="0" fontId="40" fillId="12" borderId="7" xfId="2" quotePrefix="1" applyFont="1" applyFill="1" applyBorder="1" applyAlignment="1">
      <alignment vertical="top" wrapText="1"/>
    </xf>
    <xf numFmtId="0" fontId="40" fillId="12" borderId="7" xfId="2" quotePrefix="1" applyFont="1" applyFill="1" applyBorder="1" applyAlignment="1">
      <alignment horizontal="center" vertical="top" wrapText="1"/>
    </xf>
    <xf numFmtId="0" fontId="40" fillId="12" borderId="7" xfId="14" applyFont="1" applyFill="1" applyBorder="1" applyAlignment="1">
      <alignment horizontal="left" vertical="top" wrapText="1"/>
    </xf>
    <xf numFmtId="9" fontId="40" fillId="12" borderId="7" xfId="14" applyNumberFormat="1" applyFont="1" applyFill="1" applyBorder="1" applyAlignment="1">
      <alignment horizontal="center" vertical="top" wrapText="1"/>
    </xf>
    <xf numFmtId="166" fontId="40" fillId="12" borderId="7" xfId="6" applyNumberFormat="1" applyFont="1" applyFill="1" applyBorder="1" applyAlignment="1">
      <alignment horizontal="center" vertical="top"/>
    </xf>
    <xf numFmtId="0" fontId="40" fillId="12" borderId="115" xfId="14" applyFont="1" applyFill="1" applyBorder="1" applyAlignment="1">
      <alignment vertical="top" wrapText="1"/>
    </xf>
    <xf numFmtId="0" fontId="23" fillId="12" borderId="99" xfId="2" quotePrefix="1" applyFont="1" applyFill="1" applyBorder="1" applyAlignment="1">
      <alignment vertical="top"/>
    </xf>
    <xf numFmtId="0" fontId="23" fillId="12" borderId="80" xfId="2" quotePrefix="1" applyFont="1" applyFill="1" applyBorder="1" applyAlignment="1">
      <alignment vertical="top"/>
    </xf>
    <xf numFmtId="0" fontId="23" fillId="12" borderId="80" xfId="2" quotePrefix="1" applyFont="1" applyFill="1" applyBorder="1" applyAlignment="1">
      <alignment vertical="top" wrapText="1"/>
    </xf>
    <xf numFmtId="0" fontId="23" fillId="12" borderId="80" xfId="2" quotePrefix="1" applyFont="1" applyFill="1" applyBorder="1" applyAlignment="1">
      <alignment horizontal="center" vertical="top" wrapText="1"/>
    </xf>
    <xf numFmtId="0" fontId="23" fillId="12" borderId="89" xfId="14" applyFont="1" applyFill="1" applyBorder="1" applyAlignment="1">
      <alignment vertical="top" wrapText="1"/>
    </xf>
    <xf numFmtId="0" fontId="23" fillId="12" borderId="85" xfId="14" applyFont="1" applyFill="1" applyBorder="1" applyAlignment="1">
      <alignment vertical="top" wrapText="1"/>
    </xf>
    <xf numFmtId="0" fontId="9" fillId="12" borderId="80" xfId="14" applyFont="1" applyFill="1" applyBorder="1" applyAlignment="1">
      <alignment horizontal="left" vertical="top" wrapText="1"/>
    </xf>
    <xf numFmtId="0" fontId="34" fillId="12" borderId="89" xfId="14" applyFont="1" applyFill="1" applyBorder="1" applyAlignment="1">
      <alignment horizontal="center" vertical="top" wrapText="1"/>
    </xf>
    <xf numFmtId="0" fontId="9" fillId="12" borderId="80" xfId="14" applyFont="1" applyFill="1" applyBorder="1" applyAlignment="1">
      <alignment horizontal="center" vertical="top"/>
    </xf>
    <xf numFmtId="166" fontId="9" fillId="12" borderId="80" xfId="6" applyNumberFormat="1" applyFont="1" applyFill="1" applyBorder="1" applyAlignment="1">
      <alignment horizontal="center" vertical="top"/>
    </xf>
    <xf numFmtId="0" fontId="9" fillId="12" borderId="114" xfId="14" applyFont="1" applyFill="1" applyBorder="1" applyAlignment="1">
      <alignment vertical="top" wrapText="1"/>
    </xf>
    <xf numFmtId="0" fontId="40" fillId="10" borderId="104" xfId="14" applyFont="1" applyFill="1" applyBorder="1" applyAlignment="1">
      <alignment horizontal="left" vertical="top" wrapText="1"/>
    </xf>
    <xf numFmtId="0" fontId="40" fillId="10" borderId="104" xfId="9" applyFont="1" applyFill="1" applyBorder="1" applyAlignment="1">
      <alignment horizontal="center" vertical="top" wrapText="1"/>
    </xf>
    <xf numFmtId="9" fontId="40" fillId="10" borderId="104" xfId="1" applyFont="1" applyFill="1" applyBorder="1" applyAlignment="1">
      <alignment horizontal="center" vertical="top" wrapText="1"/>
    </xf>
    <xf numFmtId="166" fontId="40" fillId="10" borderId="104" xfId="6" applyNumberFormat="1" applyFont="1" applyFill="1" applyBorder="1" applyAlignment="1">
      <alignment horizontal="center" vertical="top" wrapText="1"/>
    </xf>
    <xf numFmtId="0" fontId="40" fillId="10" borderId="116" xfId="14" applyFont="1" applyFill="1" applyBorder="1" applyAlignment="1">
      <alignment horizontal="center" vertical="top" wrapText="1"/>
    </xf>
    <xf numFmtId="0" fontId="40" fillId="10" borderId="80" xfId="2" quotePrefix="1" applyFont="1" applyFill="1" applyBorder="1" applyAlignment="1">
      <alignment horizontal="center" vertical="top" wrapText="1"/>
    </xf>
    <xf numFmtId="0" fontId="40" fillId="10" borderId="99" xfId="2" quotePrefix="1" applyFont="1" applyFill="1" applyBorder="1" applyAlignment="1">
      <alignment vertical="top"/>
    </xf>
    <xf numFmtId="0" fontId="40" fillId="10" borderId="80" xfId="2" quotePrefix="1" applyFont="1" applyFill="1" applyBorder="1" applyAlignment="1">
      <alignment vertical="top"/>
    </xf>
    <xf numFmtId="9" fontId="40" fillId="10" borderId="80" xfId="1" applyFont="1" applyFill="1" applyBorder="1" applyAlignment="1">
      <alignment horizontal="center" vertical="top" wrapText="1"/>
    </xf>
    <xf numFmtId="166" fontId="40" fillId="10" borderId="80" xfId="6" applyNumberFormat="1" applyFont="1" applyFill="1" applyBorder="1" applyAlignment="1">
      <alignment horizontal="center" vertical="top" wrapText="1"/>
    </xf>
    <xf numFmtId="0" fontId="40" fillId="10" borderId="120" xfId="2" quotePrefix="1" applyFont="1" applyFill="1" applyBorder="1" applyAlignment="1">
      <alignment vertical="top"/>
    </xf>
    <xf numFmtId="0" fontId="40" fillId="10" borderId="92" xfId="2" quotePrefix="1" applyFont="1" applyFill="1" applyBorder="1" applyAlignment="1">
      <alignment vertical="top"/>
    </xf>
    <xf numFmtId="0" fontId="40" fillId="10" borderId="92" xfId="2" quotePrefix="1" applyFont="1" applyFill="1" applyBorder="1" applyAlignment="1">
      <alignment horizontal="center" vertical="top" wrapText="1"/>
    </xf>
    <xf numFmtId="0" fontId="40" fillId="10" borderId="108" xfId="2" quotePrefix="1" applyFont="1" applyFill="1" applyBorder="1" applyAlignment="1">
      <alignment horizontal="center" vertical="top" wrapText="1"/>
    </xf>
    <xf numFmtId="0" fontId="40" fillId="10" borderId="109" xfId="9" applyFont="1" applyFill="1" applyBorder="1" applyAlignment="1">
      <alignment horizontal="left" vertical="top" wrapText="1"/>
    </xf>
    <xf numFmtId="0" fontId="23" fillId="10" borderId="99" xfId="2" applyFont="1" applyFill="1" applyBorder="1" applyAlignment="1">
      <alignment vertical="top"/>
    </xf>
    <xf numFmtId="0" fontId="23" fillId="10" borderId="80" xfId="2" applyFont="1" applyFill="1" applyBorder="1" applyAlignment="1">
      <alignment vertical="top"/>
    </xf>
    <xf numFmtId="0" fontId="23" fillId="10" borderId="80" xfId="2" quotePrefix="1" applyFont="1" applyFill="1" applyBorder="1" applyAlignment="1">
      <alignment horizontal="center" vertical="top" wrapText="1"/>
    </xf>
    <xf numFmtId="0" fontId="23" fillId="10" borderId="108" xfId="2" quotePrefix="1" applyFont="1" applyFill="1" applyBorder="1" applyAlignment="1">
      <alignment horizontal="center" vertical="top" wrapText="1"/>
    </xf>
    <xf numFmtId="0" fontId="23" fillId="10" borderId="109" xfId="9" applyFont="1" applyFill="1" applyBorder="1" applyAlignment="1">
      <alignment vertical="top" wrapText="1"/>
    </xf>
    <xf numFmtId="0" fontId="23" fillId="10" borderId="92" xfId="9" applyFont="1" applyFill="1" applyBorder="1" applyAlignment="1">
      <alignment horizontal="left" vertical="top" wrapText="1"/>
    </xf>
    <xf numFmtId="0" fontId="23" fillId="10" borderId="92" xfId="9" applyFont="1" applyFill="1" applyBorder="1" applyAlignment="1">
      <alignment horizontal="center" vertical="top" wrapText="1"/>
    </xf>
    <xf numFmtId="166" fontId="23" fillId="10" borderId="92" xfId="6" applyNumberFormat="1" applyFont="1" applyFill="1" applyBorder="1" applyAlignment="1">
      <alignment horizontal="right" vertical="top" wrapText="1"/>
    </xf>
    <xf numFmtId="0" fontId="23" fillId="10" borderId="117" xfId="9" applyFont="1" applyFill="1" applyBorder="1" applyAlignment="1">
      <alignment horizontal="center" vertical="top" wrapText="1"/>
    </xf>
    <xf numFmtId="0" fontId="19" fillId="4" borderId="100" xfId="2" applyFont="1" applyFill="1" applyBorder="1" applyAlignment="1">
      <alignment vertical="top"/>
    </xf>
    <xf numFmtId="0" fontId="19" fillId="4" borderId="71" xfId="2" applyFont="1" applyFill="1" applyBorder="1" applyAlignment="1">
      <alignment vertical="top"/>
    </xf>
    <xf numFmtId="0" fontId="19" fillId="4" borderId="71" xfId="2" quotePrefix="1" applyFont="1" applyFill="1" applyBorder="1" applyAlignment="1">
      <alignment vertical="top" wrapText="1"/>
    </xf>
    <xf numFmtId="0" fontId="19" fillId="4" borderId="71" xfId="9" applyFont="1" applyFill="1" applyBorder="1" applyAlignment="1">
      <alignment horizontal="left" vertical="top" wrapText="1"/>
    </xf>
    <xf numFmtId="0" fontId="19" fillId="4" borderId="71" xfId="9" applyFont="1" applyFill="1" applyBorder="1" applyAlignment="1">
      <alignment horizontal="center" vertical="top" wrapText="1"/>
    </xf>
    <xf numFmtId="166" fontId="19" fillId="4" borderId="71" xfId="6" applyNumberFormat="1" applyFont="1" applyFill="1" applyBorder="1" applyAlignment="1">
      <alignment horizontal="right" vertical="top" wrapText="1"/>
    </xf>
    <xf numFmtId="166" fontId="19" fillId="4" borderId="112" xfId="6" applyFont="1" applyFill="1" applyBorder="1" applyAlignment="1">
      <alignment horizontal="center" vertical="top" wrapText="1"/>
    </xf>
    <xf numFmtId="0" fontId="40" fillId="4" borderId="110" xfId="2" quotePrefix="1" applyFont="1" applyFill="1" applyBorder="1" applyAlignment="1">
      <alignment vertical="top"/>
    </xf>
    <xf numFmtId="0" fontId="40" fillId="4" borderId="104" xfId="2" quotePrefix="1" applyFont="1" applyFill="1" applyBorder="1" applyAlignment="1">
      <alignment vertical="top"/>
    </xf>
    <xf numFmtId="0" fontId="40" fillId="4" borderId="104" xfId="2" quotePrefix="1" applyFont="1" applyFill="1" applyBorder="1" applyAlignment="1">
      <alignment horizontal="center" vertical="top" wrapText="1"/>
    </xf>
    <xf numFmtId="0" fontId="40" fillId="4" borderId="104" xfId="14" applyFont="1" applyFill="1" applyBorder="1" applyAlignment="1">
      <alignment horizontal="left" vertical="top" wrapText="1"/>
    </xf>
    <xf numFmtId="0" fontId="40" fillId="4" borderId="104" xfId="9" applyFont="1" applyFill="1" applyBorder="1" applyAlignment="1">
      <alignment horizontal="center" vertical="top" wrapText="1"/>
    </xf>
    <xf numFmtId="9" fontId="40" fillId="4" borderId="104" xfId="1" applyFont="1" applyFill="1" applyBorder="1" applyAlignment="1">
      <alignment horizontal="center" vertical="top" wrapText="1"/>
    </xf>
    <xf numFmtId="166" fontId="40" fillId="4" borderId="104" xfId="6" applyNumberFormat="1" applyFont="1" applyFill="1" applyBorder="1" applyAlignment="1">
      <alignment horizontal="center" vertical="top" wrapText="1"/>
    </xf>
    <xf numFmtId="0" fontId="40" fillId="4" borderId="116" xfId="14" applyFont="1" applyFill="1" applyBorder="1" applyAlignment="1">
      <alignment horizontal="center" vertical="top" wrapText="1"/>
    </xf>
    <xf numFmtId="0" fontId="40" fillId="4" borderId="6" xfId="2" quotePrefix="1" applyFont="1" applyFill="1" applyBorder="1" applyAlignment="1">
      <alignment vertical="top"/>
    </xf>
    <xf numFmtId="0" fontId="40" fillId="4" borderId="7" xfId="2" quotePrefix="1" applyFont="1" applyFill="1" applyBorder="1" applyAlignment="1">
      <alignment vertical="top"/>
    </xf>
    <xf numFmtId="0" fontId="40" fillId="4" borderId="7" xfId="2" quotePrefix="1" applyFont="1" applyFill="1" applyBorder="1" applyAlignment="1">
      <alignment horizontal="center" vertical="top" wrapText="1"/>
    </xf>
    <xf numFmtId="0" fontId="40" fillId="4" borderId="7" xfId="9" applyFont="1" applyFill="1" applyBorder="1" applyAlignment="1">
      <alignment horizontal="left" vertical="top" wrapText="1"/>
    </xf>
    <xf numFmtId="0" fontId="40" fillId="4" borderId="7" xfId="9" applyFont="1" applyFill="1" applyBorder="1" applyAlignment="1">
      <alignment horizontal="center" vertical="top" wrapText="1"/>
    </xf>
    <xf numFmtId="9" fontId="40" fillId="4" borderId="7" xfId="1" applyFont="1" applyFill="1" applyBorder="1" applyAlignment="1">
      <alignment horizontal="center" vertical="top" wrapText="1"/>
    </xf>
    <xf numFmtId="166" fontId="40" fillId="4" borderId="7" xfId="6" applyNumberFormat="1" applyFont="1" applyFill="1" applyBorder="1" applyAlignment="1">
      <alignment horizontal="center" vertical="top" wrapText="1"/>
    </xf>
    <xf numFmtId="0" fontId="40" fillId="4" borderId="115" xfId="9" applyFont="1" applyFill="1" applyBorder="1" applyAlignment="1">
      <alignment horizontal="center" vertical="top" wrapText="1"/>
    </xf>
    <xf numFmtId="0" fontId="23" fillId="4" borderId="8" xfId="2" quotePrefix="1" applyFont="1" applyFill="1" applyBorder="1" applyAlignment="1">
      <alignment vertical="top"/>
    </xf>
    <xf numFmtId="0" fontId="23" fillId="4" borderId="9" xfId="2" quotePrefix="1" applyFont="1" applyFill="1" applyBorder="1" applyAlignment="1">
      <alignment vertical="top"/>
    </xf>
    <xf numFmtId="0" fontId="23" fillId="4" borderId="9" xfId="2" quotePrefix="1" applyFont="1" applyFill="1" applyBorder="1" applyAlignment="1">
      <alignment horizontal="center" vertical="top" wrapText="1"/>
    </xf>
    <xf numFmtId="0" fontId="23" fillId="4" borderId="9" xfId="9" applyFont="1" applyFill="1" applyBorder="1" applyAlignment="1">
      <alignment horizontal="left" vertical="top" wrapText="1"/>
    </xf>
    <xf numFmtId="0" fontId="23" fillId="4" borderId="9" xfId="9" applyFont="1" applyFill="1" applyBorder="1" applyAlignment="1">
      <alignment horizontal="center" vertical="top" wrapText="1"/>
    </xf>
    <xf numFmtId="9" fontId="23" fillId="4" borderId="9" xfId="1" applyFont="1" applyFill="1" applyBorder="1" applyAlignment="1">
      <alignment horizontal="center" vertical="top" wrapText="1"/>
    </xf>
    <xf numFmtId="166" fontId="23" fillId="4" borderId="9" xfId="6" applyNumberFormat="1" applyFont="1" applyFill="1" applyBorder="1" applyAlignment="1">
      <alignment horizontal="center" vertical="top" wrapText="1"/>
    </xf>
    <xf numFmtId="0" fontId="23" fillId="4" borderId="118" xfId="9" applyFont="1" applyFill="1" applyBorder="1" applyAlignment="1">
      <alignment horizontal="center" vertical="top" wrapText="1"/>
    </xf>
    <xf numFmtId="167" fontId="21" fillId="2" borderId="0" xfId="6" applyNumberFormat="1" applyFont="1" applyFill="1" applyAlignment="1">
      <alignment horizontal="right" vertical="center"/>
    </xf>
    <xf numFmtId="167" fontId="37" fillId="2" borderId="0" xfId="6" applyNumberFormat="1" applyFont="1" applyFill="1" applyBorder="1" applyAlignment="1">
      <alignment horizontal="right" vertical="center"/>
    </xf>
    <xf numFmtId="167" fontId="38" fillId="2" borderId="0" xfId="6" applyNumberFormat="1" applyFont="1" applyFill="1" applyBorder="1" applyAlignment="1">
      <alignment horizontal="right" vertical="center"/>
    </xf>
    <xf numFmtId="167" fontId="19" fillId="6" borderId="52" xfId="6" applyNumberFormat="1" applyFont="1" applyFill="1" applyBorder="1" applyAlignment="1">
      <alignment horizontal="center" vertical="center" wrapText="1"/>
    </xf>
    <xf numFmtId="167" fontId="19" fillId="2" borderId="52" xfId="6" applyNumberFormat="1" applyFont="1" applyFill="1" applyBorder="1" applyAlignment="1">
      <alignment horizontal="right" vertical="center"/>
    </xf>
    <xf numFmtId="167" fontId="19" fillId="7" borderId="58" xfId="2" applyNumberFormat="1" applyFont="1" applyFill="1" applyBorder="1" applyAlignment="1">
      <alignment horizontal="right" vertical="center" wrapText="1"/>
    </xf>
    <xf numFmtId="167" fontId="19" fillId="8" borderId="82" xfId="0" applyNumberFormat="1" applyFont="1" applyFill="1" applyBorder="1" applyAlignment="1">
      <alignment horizontal="right" vertical="center" wrapText="1"/>
    </xf>
    <xf numFmtId="167" fontId="23" fillId="2" borderId="26" xfId="0" applyNumberFormat="1" applyFont="1" applyFill="1" applyBorder="1" applyAlignment="1">
      <alignment horizontal="right" vertical="top" wrapText="1"/>
    </xf>
    <xf numFmtId="167" fontId="23" fillId="2" borderId="89" xfId="0" applyNumberFormat="1" applyFont="1" applyFill="1" applyBorder="1" applyAlignment="1">
      <alignment horizontal="right" vertical="top" wrapText="1"/>
    </xf>
    <xf numFmtId="167" fontId="23" fillId="2" borderId="3" xfId="0" applyNumberFormat="1" applyFont="1" applyFill="1" applyBorder="1" applyAlignment="1">
      <alignment horizontal="right" vertical="top" wrapText="1"/>
    </xf>
    <xf numFmtId="167" fontId="19" fillId="8" borderId="82" xfId="0" applyNumberFormat="1" applyFont="1" applyFill="1" applyBorder="1" applyAlignment="1">
      <alignment horizontal="right" vertical="top" wrapText="1"/>
    </xf>
    <xf numFmtId="167" fontId="42" fillId="2" borderId="3" xfId="0" applyNumberFormat="1" applyFont="1" applyFill="1" applyBorder="1" applyAlignment="1">
      <alignment horizontal="right" vertical="top" wrapText="1"/>
    </xf>
    <xf numFmtId="167" fontId="23" fillId="2" borderId="3" xfId="6" applyNumberFormat="1" applyFont="1" applyFill="1" applyBorder="1" applyAlignment="1">
      <alignment horizontal="right" vertical="top" wrapText="1"/>
    </xf>
    <xf numFmtId="167" fontId="19" fillId="11" borderId="82" xfId="6" applyNumberFormat="1" applyFont="1" applyFill="1" applyBorder="1" applyAlignment="1">
      <alignment horizontal="right" vertical="top" wrapText="1"/>
    </xf>
    <xf numFmtId="167" fontId="40" fillId="11" borderId="26" xfId="6" applyNumberFormat="1" applyFont="1" applyFill="1" applyBorder="1" applyAlignment="1">
      <alignment horizontal="right" vertical="top" wrapText="1"/>
    </xf>
    <xf numFmtId="167" fontId="40" fillId="11" borderId="3" xfId="6" applyNumberFormat="1" applyFont="1" applyFill="1" applyBorder="1" applyAlignment="1">
      <alignment horizontal="right" vertical="top" wrapText="1"/>
    </xf>
    <xf numFmtId="167" fontId="40" fillId="11" borderId="1" xfId="6" applyNumberFormat="1" applyFont="1" applyFill="1" applyBorder="1" applyAlignment="1">
      <alignment horizontal="right" vertical="top" wrapText="1"/>
    </xf>
    <xf numFmtId="167" fontId="23" fillId="11" borderId="89" xfId="6" applyNumberFormat="1" applyFont="1" applyFill="1" applyBorder="1" applyAlignment="1">
      <alignment horizontal="right" vertical="top" wrapText="1"/>
    </xf>
    <xf numFmtId="167" fontId="24" fillId="12" borderId="82" xfId="6" applyNumberFormat="1" applyFont="1" applyFill="1" applyBorder="1" applyAlignment="1">
      <alignment horizontal="right" vertical="top" wrapText="1"/>
    </xf>
    <xf numFmtId="167" fontId="40" fillId="12" borderId="26" xfId="6" applyNumberFormat="1" applyFont="1" applyFill="1" applyBorder="1" applyAlignment="1">
      <alignment horizontal="right" vertical="top"/>
    </xf>
    <xf numFmtId="167" fontId="40" fillId="12" borderId="3" xfId="6" applyNumberFormat="1" applyFont="1" applyFill="1" applyBorder="1" applyAlignment="1">
      <alignment horizontal="right" vertical="top"/>
    </xf>
    <xf numFmtId="167" fontId="9" fillId="12" borderId="89" xfId="6" applyNumberFormat="1" applyFont="1" applyFill="1" applyBorder="1" applyAlignment="1">
      <alignment horizontal="right" vertical="top"/>
    </xf>
    <xf numFmtId="167" fontId="19" fillId="10" borderId="82" xfId="6" applyNumberFormat="1" applyFont="1" applyFill="1" applyBorder="1" applyAlignment="1">
      <alignment horizontal="right" vertical="top" wrapText="1"/>
    </xf>
    <xf numFmtId="167" fontId="40" fillId="10" borderId="103" xfId="6" applyNumberFormat="1" applyFont="1" applyFill="1" applyBorder="1" applyAlignment="1">
      <alignment horizontal="right" vertical="top"/>
    </xf>
    <xf numFmtId="167" fontId="40" fillId="10" borderId="3" xfId="6" applyNumberFormat="1" applyFont="1" applyFill="1" applyBorder="1" applyAlignment="1">
      <alignment horizontal="right" vertical="top" wrapText="1"/>
    </xf>
    <xf numFmtId="167" fontId="40" fillId="10" borderId="89" xfId="6" applyNumberFormat="1" applyFont="1" applyFill="1" applyBorder="1" applyAlignment="1">
      <alignment horizontal="right" vertical="top" wrapText="1"/>
    </xf>
    <xf numFmtId="167" fontId="40" fillId="10" borderId="1" xfId="6" applyNumberFormat="1" applyFont="1" applyFill="1" applyBorder="1" applyAlignment="1">
      <alignment horizontal="right" vertical="top" wrapText="1"/>
    </xf>
    <xf numFmtId="167" fontId="23" fillId="10" borderId="108" xfId="6" applyNumberFormat="1" applyFont="1" applyFill="1" applyBorder="1" applyAlignment="1">
      <alignment horizontal="right" vertical="top" wrapText="1"/>
    </xf>
    <xf numFmtId="167" fontId="19" fillId="4" borderId="82" xfId="6" applyNumberFormat="1" applyFont="1" applyFill="1" applyBorder="1" applyAlignment="1">
      <alignment horizontal="right" vertical="top" wrapText="1"/>
    </xf>
    <xf numFmtId="167" fontId="40" fillId="4" borderId="103" xfId="6" applyNumberFormat="1" applyFont="1" applyFill="1" applyBorder="1" applyAlignment="1">
      <alignment horizontal="right" vertical="top"/>
    </xf>
    <xf numFmtId="167" fontId="40" fillId="4" borderId="3" xfId="6" applyNumberFormat="1" applyFont="1" applyFill="1" applyBorder="1" applyAlignment="1">
      <alignment horizontal="right" vertical="top" wrapText="1"/>
    </xf>
    <xf numFmtId="167" fontId="23" fillId="4" borderId="20" xfId="6" applyNumberFormat="1" applyFont="1" applyFill="1" applyBorder="1" applyAlignment="1">
      <alignment horizontal="right" vertical="top" wrapText="1"/>
    </xf>
    <xf numFmtId="0" fontId="39" fillId="2" borderId="0" xfId="2" applyFont="1" applyFill="1" applyAlignment="1">
      <alignment horizontal="center" vertical="top"/>
    </xf>
    <xf numFmtId="0" fontId="19" fillId="11" borderId="100" xfId="2" applyFont="1" applyFill="1" applyBorder="1" applyAlignment="1">
      <alignment horizontal="center" vertical="top"/>
    </xf>
    <xf numFmtId="0" fontId="19" fillId="11" borderId="71" xfId="2" applyFont="1" applyFill="1" applyBorder="1" applyAlignment="1">
      <alignment horizontal="center" vertical="top"/>
    </xf>
    <xf numFmtId="0" fontId="19" fillId="11" borderId="71" xfId="2" quotePrefix="1" applyFont="1" applyFill="1" applyBorder="1" applyAlignment="1">
      <alignment horizontal="center" vertical="top" wrapText="1"/>
    </xf>
    <xf numFmtId="0" fontId="19" fillId="10" borderId="100" xfId="2" applyFont="1" applyFill="1" applyBorder="1" applyAlignment="1">
      <alignment horizontal="center" vertical="top"/>
    </xf>
    <xf numFmtId="0" fontId="19" fillId="10" borderId="71" xfId="2" applyFont="1" applyFill="1" applyBorder="1" applyAlignment="1">
      <alignment horizontal="center" vertical="top"/>
    </xf>
    <xf numFmtId="0" fontId="19" fillId="10" borderId="71" xfId="2" quotePrefix="1" applyFont="1" applyFill="1" applyBorder="1" applyAlignment="1">
      <alignment horizontal="center" vertical="top" wrapText="1"/>
    </xf>
    <xf numFmtId="0" fontId="19" fillId="6" borderId="53" xfId="5" applyNumberFormat="1" applyFont="1" applyFill="1" applyBorder="1" applyAlignment="1">
      <alignment horizontal="center" vertical="center" wrapText="1"/>
    </xf>
    <xf numFmtId="0" fontId="23" fillId="11" borderId="11" xfId="9" applyFont="1" applyFill="1" applyBorder="1" applyAlignment="1">
      <alignment horizontal="left" vertical="top" wrapText="1"/>
    </xf>
    <xf numFmtId="0" fontId="23" fillId="11" borderId="7" xfId="9" applyFont="1" applyFill="1" applyBorder="1" applyAlignment="1">
      <alignment horizontal="left" vertical="top" wrapText="1"/>
    </xf>
    <xf numFmtId="0" fontId="23" fillId="0" borderId="71" xfId="10" applyFont="1" applyFill="1" applyBorder="1" applyAlignment="1">
      <alignment horizontal="left" vertical="top" wrapText="1"/>
    </xf>
    <xf numFmtId="0" fontId="23" fillId="11" borderId="11" xfId="2" quotePrefix="1" applyFont="1" applyFill="1" applyBorder="1" applyAlignment="1">
      <alignment horizontal="center" vertical="top" wrapText="1"/>
    </xf>
    <xf numFmtId="0" fontId="23" fillId="11" borderId="7" xfId="2" quotePrefix="1" applyFont="1" applyFill="1" applyBorder="1" applyAlignment="1">
      <alignment horizontal="center" vertical="top" wrapText="1"/>
    </xf>
    <xf numFmtId="0" fontId="40" fillId="12" borderId="99" xfId="2" quotePrefix="1" applyFont="1" applyFill="1" applyBorder="1" applyAlignment="1">
      <alignment vertical="top"/>
    </xf>
    <xf numFmtId="0" fontId="40" fillId="12" borderId="80" xfId="2" quotePrefix="1" applyFont="1" applyFill="1" applyBorder="1" applyAlignment="1">
      <alignment vertical="top"/>
    </xf>
    <xf numFmtId="0" fontId="40" fillId="12" borderId="80" xfId="2" quotePrefix="1" applyFont="1" applyFill="1" applyBorder="1" applyAlignment="1">
      <alignment vertical="top" wrapText="1"/>
    </xf>
    <xf numFmtId="0" fontId="40" fillId="12" borderId="80" xfId="2" quotePrefix="1" applyFont="1" applyFill="1" applyBorder="1" applyAlignment="1">
      <alignment horizontal="center" vertical="top" wrapText="1"/>
    </xf>
    <xf numFmtId="0" fontId="40" fillId="12" borderId="1" xfId="9" applyFont="1" applyFill="1" applyBorder="1" applyAlignment="1">
      <alignment horizontal="center" vertical="top" wrapText="1"/>
    </xf>
    <xf numFmtId="9" fontId="40" fillId="12" borderId="80" xfId="14" applyNumberFormat="1" applyFont="1" applyFill="1" applyBorder="1" applyAlignment="1">
      <alignment horizontal="center" vertical="top" wrapText="1"/>
    </xf>
    <xf numFmtId="167" fontId="40" fillId="12" borderId="89" xfId="6" applyNumberFormat="1" applyFont="1" applyFill="1" applyBorder="1" applyAlignment="1">
      <alignment horizontal="right" vertical="top"/>
    </xf>
    <xf numFmtId="166" fontId="40" fillId="12" borderId="80" xfId="6" applyNumberFormat="1" applyFont="1" applyFill="1" applyBorder="1" applyAlignment="1">
      <alignment horizontal="center" vertical="top"/>
    </xf>
    <xf numFmtId="0" fontId="40" fillId="12" borderId="114" xfId="14" applyFont="1" applyFill="1" applyBorder="1" applyAlignment="1">
      <alignment vertical="top" wrapText="1"/>
    </xf>
    <xf numFmtId="0" fontId="9" fillId="0" borderId="71" xfId="0" applyFont="1" applyBorder="1" applyAlignment="1">
      <alignment horizontal="left" vertical="top" wrapText="1"/>
    </xf>
    <xf numFmtId="0" fontId="23" fillId="12" borderId="11" xfId="2" quotePrefix="1" applyFont="1" applyFill="1" applyBorder="1" applyAlignment="1">
      <alignment horizontal="center" vertical="top" wrapText="1"/>
    </xf>
    <xf numFmtId="0" fontId="23" fillId="12" borderId="7" xfId="2" quotePrefix="1" applyFont="1" applyFill="1" applyBorder="1" applyAlignment="1">
      <alignment horizontal="center" vertical="top" wrapText="1"/>
    </xf>
    <xf numFmtId="0" fontId="21" fillId="0" borderId="1" xfId="0" applyFont="1" applyBorder="1" applyAlignment="1">
      <alignment vertical="top" wrapText="1" readingOrder="1"/>
    </xf>
    <xf numFmtId="0" fontId="21" fillId="0" borderId="2" xfId="0" applyFont="1" applyBorder="1" applyAlignment="1">
      <alignment vertical="top" wrapText="1" readingOrder="1"/>
    </xf>
    <xf numFmtId="0" fontId="9" fillId="0" borderId="22" xfId="0" applyFont="1" applyBorder="1" applyAlignment="1">
      <alignment horizontal="left" vertical="top" wrapText="1"/>
    </xf>
    <xf numFmtId="0" fontId="40" fillId="0" borderId="71" xfId="0" applyFont="1" applyBorder="1" applyAlignment="1">
      <alignment horizontal="left" vertical="top" wrapText="1"/>
    </xf>
    <xf numFmtId="0" fontId="23" fillId="10" borderId="104" xfId="14" applyFont="1" applyFill="1" applyBorder="1" applyAlignment="1">
      <alignment horizontal="left" vertical="top" wrapText="1"/>
    </xf>
    <xf numFmtId="0" fontId="23" fillId="10" borderId="7" xfId="9" applyFont="1" applyFill="1" applyBorder="1" applyAlignment="1">
      <alignment horizontal="left" vertical="top" wrapText="1"/>
    </xf>
    <xf numFmtId="0" fontId="23" fillId="10" borderId="7" xfId="2" quotePrefix="1" applyFont="1" applyFill="1" applyBorder="1" applyAlignment="1">
      <alignment horizontal="center" vertical="top" wrapText="1"/>
    </xf>
    <xf numFmtId="0" fontId="9" fillId="0" borderId="82" xfId="0" applyFont="1" applyBorder="1" applyAlignment="1">
      <alignment horizontal="left" vertical="top" wrapText="1"/>
    </xf>
    <xf numFmtId="0" fontId="23" fillId="4" borderId="104" xfId="2" quotePrefix="1" applyFont="1" applyFill="1" applyBorder="1" applyAlignment="1">
      <alignment horizontal="center" vertical="top" wrapText="1"/>
    </xf>
    <xf numFmtId="0" fontId="23" fillId="4" borderId="7" xfId="2" quotePrefix="1" applyFont="1" applyFill="1" applyBorder="1" applyAlignment="1">
      <alignment horizontal="center" vertical="top" wrapText="1"/>
    </xf>
    <xf numFmtId="0" fontId="31" fillId="2" borderId="0" xfId="2" applyNumberFormat="1" applyFont="1" applyFill="1" applyBorder="1" applyAlignment="1">
      <alignment horizontal="center" vertical="center"/>
    </xf>
    <xf numFmtId="166" fontId="19" fillId="6" borderId="66" xfId="6" applyFont="1" applyFill="1" applyBorder="1" applyAlignment="1">
      <alignment horizontal="center" vertical="center" wrapText="1"/>
    </xf>
    <xf numFmtId="1" fontId="19" fillId="2" borderId="71" xfId="5" applyNumberFormat="1" applyFont="1" applyFill="1" applyBorder="1" applyAlignment="1">
      <alignment horizontal="center" vertical="center" wrapText="1"/>
    </xf>
    <xf numFmtId="1" fontId="19" fillId="2" borderId="72" xfId="6" applyNumberFormat="1" applyFont="1" applyFill="1" applyBorder="1" applyAlignment="1">
      <alignment horizontal="center" vertical="center" wrapText="1"/>
    </xf>
    <xf numFmtId="166" fontId="19" fillId="2" borderId="66" xfId="6" applyNumberFormat="1" applyFont="1" applyFill="1" applyBorder="1" applyAlignment="1">
      <alignment horizontal="right" vertical="center"/>
    </xf>
    <xf numFmtId="9" fontId="23" fillId="2" borderId="11" xfId="1" applyFont="1" applyFill="1" applyBorder="1" applyAlignment="1">
      <alignment horizontal="center" vertical="top" wrapText="1"/>
    </xf>
    <xf numFmtId="4" fontId="23" fillId="2" borderId="75" xfId="0" applyNumberFormat="1" applyFont="1" applyFill="1" applyBorder="1" applyAlignment="1">
      <alignment horizontal="right" vertical="top" wrapText="1"/>
    </xf>
    <xf numFmtId="9" fontId="23" fillId="2" borderId="80" xfId="1" applyFont="1" applyFill="1" applyBorder="1" applyAlignment="1">
      <alignment horizontal="center" vertical="top" wrapText="1"/>
    </xf>
    <xf numFmtId="9" fontId="19" fillId="8" borderId="82" xfId="1" applyFont="1" applyFill="1" applyBorder="1" applyAlignment="1">
      <alignment horizontal="right" vertical="top" wrapText="1"/>
    </xf>
    <xf numFmtId="9" fontId="23" fillId="2" borderId="7" xfId="1" applyFont="1" applyFill="1" applyBorder="1" applyAlignment="1">
      <alignment horizontal="center" vertical="top" wrapText="1"/>
    </xf>
    <xf numFmtId="4" fontId="23" fillId="2" borderId="77" xfId="0" applyNumberFormat="1" applyFont="1" applyFill="1" applyBorder="1" applyAlignment="1">
      <alignment horizontal="right" vertical="top" wrapText="1"/>
    </xf>
    <xf numFmtId="166" fontId="23" fillId="2" borderId="77" xfId="6" applyFont="1" applyFill="1" applyBorder="1" applyAlignment="1">
      <alignment horizontal="center" vertical="top" wrapText="1"/>
    </xf>
    <xf numFmtId="166" fontId="19" fillId="8" borderId="82" xfId="6" applyNumberFormat="1" applyFont="1" applyFill="1" applyBorder="1" applyAlignment="1">
      <alignment horizontal="right" vertical="top" wrapText="1"/>
    </xf>
    <xf numFmtId="166" fontId="19" fillId="8" borderId="72" xfId="6" applyNumberFormat="1" applyFont="1" applyFill="1" applyBorder="1" applyAlignment="1">
      <alignment horizontal="right" vertical="top" wrapText="1"/>
    </xf>
    <xf numFmtId="9" fontId="23" fillId="2" borderId="26" xfId="2" applyNumberFormat="1" applyFont="1" applyFill="1" applyBorder="1" applyAlignment="1">
      <alignment horizontal="center" vertical="top" wrapText="1"/>
    </xf>
    <xf numFmtId="0" fontId="23" fillId="2" borderId="89" xfId="2" applyFont="1" applyFill="1" applyBorder="1" applyAlignment="1">
      <alignment horizontal="center" vertical="top"/>
    </xf>
    <xf numFmtId="166" fontId="23" fillId="2" borderId="84" xfId="6" applyFont="1" applyFill="1" applyBorder="1" applyAlignment="1">
      <alignment horizontal="center" vertical="top" wrapText="1"/>
    </xf>
    <xf numFmtId="166" fontId="24" fillId="8" borderId="71" xfId="6" applyFont="1" applyFill="1" applyBorder="1" applyAlignment="1">
      <alignment horizontal="center" vertical="top" wrapText="1"/>
    </xf>
    <xf numFmtId="166" fontId="19" fillId="8" borderId="72" xfId="6" applyFont="1" applyFill="1" applyBorder="1" applyAlignment="1">
      <alignment horizontal="center" vertical="top" wrapText="1"/>
    </xf>
    <xf numFmtId="9" fontId="9" fillId="0" borderId="11" xfId="14" applyNumberFormat="1" applyFont="1" applyFill="1" applyBorder="1" applyAlignment="1">
      <alignment horizontal="center" vertical="top" wrapText="1"/>
    </xf>
    <xf numFmtId="0" fontId="9" fillId="2" borderId="80" xfId="14" applyFont="1" applyFill="1" applyBorder="1" applyAlignment="1">
      <alignment horizontal="center" vertical="top"/>
    </xf>
    <xf numFmtId="166" fontId="9" fillId="2" borderId="84" xfId="6" applyNumberFormat="1" applyFont="1" applyFill="1" applyBorder="1" applyAlignment="1">
      <alignment horizontal="right" vertical="top"/>
    </xf>
    <xf numFmtId="166" fontId="19" fillId="8" borderId="71" xfId="6" applyFont="1" applyFill="1" applyBorder="1" applyAlignment="1">
      <alignment horizontal="center" vertical="top" wrapText="1"/>
    </xf>
    <xf numFmtId="9" fontId="23" fillId="2" borderId="104" xfId="1" applyFont="1" applyFill="1" applyBorder="1" applyAlignment="1">
      <alignment horizontal="center" vertical="top" wrapText="1"/>
    </xf>
    <xf numFmtId="4" fontId="23" fillId="2" borderId="122" xfId="0" applyNumberFormat="1" applyFont="1" applyFill="1" applyBorder="1" applyAlignment="1">
      <alignment horizontal="right" vertical="top" wrapText="1"/>
    </xf>
    <xf numFmtId="0" fontId="23" fillId="2" borderId="108" xfId="2" applyFont="1" applyFill="1" applyBorder="1" applyAlignment="1">
      <alignment horizontal="center" vertical="top"/>
    </xf>
    <xf numFmtId="166" fontId="23" fillId="2" borderId="123" xfId="6" applyFont="1" applyFill="1" applyBorder="1" applyAlignment="1">
      <alignment horizontal="center" vertical="top" wrapText="1"/>
    </xf>
    <xf numFmtId="9" fontId="23" fillId="2" borderId="9" xfId="1" applyFont="1" applyFill="1" applyBorder="1" applyAlignment="1">
      <alignment horizontal="center" vertical="top" wrapText="1"/>
    </xf>
    <xf numFmtId="4" fontId="23" fillId="2" borderId="124" xfId="0" applyNumberFormat="1" applyFont="1" applyFill="1" applyBorder="1" applyAlignment="1">
      <alignment horizontal="right" vertical="top" wrapText="1"/>
    </xf>
    <xf numFmtId="166" fontId="23" fillId="2" borderId="0" xfId="6" applyFont="1" applyFill="1" applyAlignment="1">
      <alignment horizontal="center" vertical="center"/>
    </xf>
    <xf numFmtId="0" fontId="23" fillId="2" borderId="7" xfId="2" quotePrefix="1" applyFont="1" applyFill="1" applyBorder="1" applyAlignment="1">
      <alignment horizontal="center" vertical="top" wrapText="1"/>
    </xf>
    <xf numFmtId="3" fontId="23" fillId="2" borderId="7" xfId="0" applyNumberFormat="1" applyFont="1" applyFill="1" applyBorder="1" applyAlignment="1">
      <alignment horizontal="left" vertical="top" wrapText="1"/>
    </xf>
    <xf numFmtId="0" fontId="19" fillId="6" borderId="53" xfId="5" applyNumberFormat="1" applyFont="1" applyFill="1" applyBorder="1" applyAlignment="1">
      <alignment horizontal="center" vertical="center" wrapText="1"/>
    </xf>
    <xf numFmtId="0" fontId="23" fillId="0" borderId="7" xfId="9" applyFont="1" applyFill="1" applyBorder="1" applyAlignment="1">
      <alignment horizontal="left" vertical="top" wrapText="1"/>
    </xf>
    <xf numFmtId="0" fontId="23" fillId="0" borderId="11" xfId="9" applyFont="1" applyFill="1" applyBorder="1" applyAlignment="1">
      <alignment horizontal="center" vertical="top" wrapText="1"/>
    </xf>
    <xf numFmtId="9" fontId="23" fillId="0" borderId="11" xfId="1" applyFont="1" applyFill="1" applyBorder="1" applyAlignment="1">
      <alignment horizontal="center" vertical="top" wrapText="1"/>
    </xf>
    <xf numFmtId="167" fontId="23" fillId="0" borderId="26" xfId="6" applyNumberFormat="1" applyFont="1" applyFill="1" applyBorder="1" applyAlignment="1">
      <alignment horizontal="right" vertical="top" wrapText="1"/>
    </xf>
    <xf numFmtId="0" fontId="23" fillId="0" borderId="7" xfId="9" applyFont="1" applyFill="1" applyBorder="1" applyAlignment="1">
      <alignment horizontal="center" vertical="top" wrapText="1"/>
    </xf>
    <xf numFmtId="9" fontId="23" fillId="0" borderId="7" xfId="1" applyFont="1" applyFill="1" applyBorder="1" applyAlignment="1">
      <alignment horizontal="center" vertical="top" wrapText="1"/>
    </xf>
    <xf numFmtId="167" fontId="23" fillId="0" borderId="3" xfId="6" applyNumberFormat="1" applyFont="1" applyFill="1" applyBorder="1" applyAlignment="1">
      <alignment horizontal="right" vertical="top" wrapText="1"/>
    </xf>
    <xf numFmtId="0" fontId="23" fillId="0" borderId="80" xfId="9" applyFont="1" applyFill="1" applyBorder="1" applyAlignment="1">
      <alignment horizontal="center" vertical="top" wrapText="1"/>
    </xf>
    <xf numFmtId="0" fontId="23" fillId="0" borderId="11" xfId="2" quotePrefix="1" applyFont="1" applyFill="1" applyBorder="1" applyAlignment="1">
      <alignment horizontal="center" vertical="top" wrapText="1"/>
    </xf>
    <xf numFmtId="9" fontId="7" fillId="0" borderId="11" xfId="14" applyNumberFormat="1" applyFont="1" applyFill="1" applyBorder="1" applyAlignment="1">
      <alignment horizontal="center" vertical="top" wrapText="1"/>
    </xf>
    <xf numFmtId="167" fontId="23" fillId="0" borderId="26" xfId="6" applyNumberFormat="1" applyFont="1" applyFill="1" applyBorder="1" applyAlignment="1">
      <alignment horizontal="right" vertical="top"/>
    </xf>
    <xf numFmtId="9" fontId="23" fillId="0" borderId="7" xfId="14" applyNumberFormat="1" applyFont="1" applyFill="1" applyBorder="1" applyAlignment="1">
      <alignment horizontal="center" vertical="top" wrapText="1"/>
    </xf>
    <xf numFmtId="167" fontId="23" fillId="0" borderId="3" xfId="6" applyNumberFormat="1" applyFont="1" applyFill="1" applyBorder="1" applyAlignment="1">
      <alignment horizontal="right" vertical="top"/>
    </xf>
    <xf numFmtId="167" fontId="23" fillId="0" borderId="89" xfId="6" applyNumberFormat="1" applyFont="1" applyFill="1" applyBorder="1" applyAlignment="1">
      <alignment horizontal="right" vertical="top"/>
    </xf>
    <xf numFmtId="9" fontId="23" fillId="0" borderId="80" xfId="14" applyNumberFormat="1" applyFont="1" applyFill="1" applyBorder="1" applyAlignment="1">
      <alignment horizontal="center" vertical="top" wrapText="1"/>
    </xf>
    <xf numFmtId="0" fontId="23" fillId="2" borderId="0" xfId="5" applyNumberFormat="1" applyFont="1" applyFill="1" applyAlignment="1">
      <alignment horizontal="center" vertical="center"/>
    </xf>
    <xf numFmtId="0" fontId="37" fillId="2" borderId="0" xfId="5" applyNumberFormat="1" applyFont="1" applyFill="1" applyBorder="1" applyAlignment="1">
      <alignment horizontal="center" vertical="center"/>
    </xf>
    <xf numFmtId="166" fontId="23" fillId="0" borderId="0" xfId="6" applyNumberFormat="1" applyFont="1" applyFill="1" applyAlignment="1">
      <alignment horizontal="right" vertical="center"/>
    </xf>
    <xf numFmtId="0" fontId="23" fillId="0" borderId="0" xfId="5" applyNumberFormat="1" applyFont="1" applyFill="1" applyAlignment="1">
      <alignment horizontal="center" vertical="center"/>
    </xf>
    <xf numFmtId="166" fontId="37" fillId="0" borderId="0" xfId="6" applyNumberFormat="1" applyFont="1" applyFill="1" applyBorder="1" applyAlignment="1">
      <alignment horizontal="right" vertical="center"/>
    </xf>
    <xf numFmtId="0" fontId="37" fillId="0" borderId="0" xfId="2" applyNumberFormat="1" applyFont="1" applyFill="1" applyBorder="1" applyAlignment="1">
      <alignment horizontal="center" vertical="center"/>
    </xf>
    <xf numFmtId="0" fontId="37" fillId="0" borderId="0" xfId="5" applyNumberFormat="1" applyFont="1" applyFill="1" applyBorder="1" applyAlignment="1">
      <alignment horizontal="center" vertical="center"/>
    </xf>
    <xf numFmtId="1" fontId="19" fillId="0" borderId="71" xfId="6" applyNumberFormat="1" applyFont="1" applyFill="1" applyBorder="1" applyAlignment="1">
      <alignment horizontal="center" vertical="center" wrapText="1"/>
    </xf>
    <xf numFmtId="166" fontId="19" fillId="0" borderId="53" xfId="6" applyNumberFormat="1" applyFont="1" applyFill="1" applyBorder="1" applyAlignment="1">
      <alignment horizontal="right" vertical="center"/>
    </xf>
    <xf numFmtId="4" fontId="23" fillId="0" borderId="11" xfId="0" applyNumberFormat="1" applyFont="1" applyFill="1" applyBorder="1" applyAlignment="1">
      <alignment horizontal="center" vertical="top" wrapText="1"/>
    </xf>
    <xf numFmtId="4" fontId="23" fillId="0" borderId="7" xfId="0" applyNumberFormat="1" applyFont="1" applyFill="1" applyBorder="1" applyAlignment="1">
      <alignment horizontal="center" vertical="top" wrapText="1"/>
    </xf>
    <xf numFmtId="4" fontId="23" fillId="0" borderId="80" xfId="0" applyNumberFormat="1" applyFont="1" applyFill="1" applyBorder="1" applyAlignment="1">
      <alignment horizontal="right" vertical="top" wrapText="1"/>
    </xf>
    <xf numFmtId="166" fontId="23" fillId="0" borderId="7" xfId="6" applyNumberFormat="1" applyFont="1" applyFill="1" applyBorder="1" applyAlignment="1">
      <alignment horizontal="right" vertical="top" wrapText="1"/>
    </xf>
    <xf numFmtId="166" fontId="23" fillId="0" borderId="11" xfId="6" applyNumberFormat="1" applyFont="1" applyFill="1" applyBorder="1" applyAlignment="1">
      <alignment horizontal="center" vertical="top" wrapText="1"/>
    </xf>
    <xf numFmtId="166" fontId="23" fillId="0" borderId="7" xfId="6" applyNumberFormat="1" applyFont="1" applyFill="1" applyBorder="1" applyAlignment="1">
      <alignment horizontal="center" vertical="top" wrapText="1"/>
    </xf>
    <xf numFmtId="166" fontId="23" fillId="0" borderId="22" xfId="6" applyNumberFormat="1" applyFont="1" applyFill="1" applyBorder="1" applyAlignment="1">
      <alignment horizontal="center" vertical="top" wrapText="1"/>
    </xf>
    <xf numFmtId="166" fontId="23" fillId="0" borderId="11" xfId="6" applyNumberFormat="1" applyFont="1" applyFill="1" applyBorder="1" applyAlignment="1">
      <alignment horizontal="center" vertical="top"/>
    </xf>
    <xf numFmtId="166" fontId="23" fillId="0" borderId="7" xfId="6" applyNumberFormat="1" applyFont="1" applyFill="1" applyBorder="1" applyAlignment="1">
      <alignment horizontal="center" vertical="top"/>
    </xf>
    <xf numFmtId="166" fontId="23" fillId="0" borderId="80" xfId="6" applyNumberFormat="1" applyFont="1" applyFill="1" applyBorder="1" applyAlignment="1">
      <alignment horizontal="center" vertical="top"/>
    </xf>
    <xf numFmtId="166" fontId="23" fillId="0" borderId="104" xfId="6" applyNumberFormat="1" applyFont="1" applyFill="1" applyBorder="1" applyAlignment="1">
      <alignment horizontal="center" vertical="top" wrapText="1"/>
    </xf>
    <xf numFmtId="166" fontId="23" fillId="0" borderId="92" xfId="6" applyNumberFormat="1" applyFont="1" applyFill="1" applyBorder="1" applyAlignment="1">
      <alignment horizontal="right" vertical="top" wrapText="1"/>
    </xf>
    <xf numFmtId="166" fontId="23" fillId="0" borderId="9" xfId="6" applyNumberFormat="1" applyFont="1" applyFill="1" applyBorder="1" applyAlignment="1">
      <alignment horizontal="center" vertical="top" wrapText="1"/>
    </xf>
    <xf numFmtId="4" fontId="23" fillId="0" borderId="75" xfId="0" applyNumberFormat="1" applyFont="1" applyFill="1" applyBorder="1" applyAlignment="1">
      <alignment horizontal="right" vertical="top" wrapText="1"/>
    </xf>
    <xf numFmtId="0" fontId="23" fillId="2" borderId="0" xfId="5" applyNumberFormat="1" applyFont="1" applyFill="1" applyAlignment="1">
      <alignment horizontal="left" vertical="center" wrapText="1"/>
    </xf>
    <xf numFmtId="0" fontId="23" fillId="2" borderId="0" xfId="5" applyNumberFormat="1" applyFont="1" applyFill="1" applyAlignment="1">
      <alignment horizontal="left" vertical="center"/>
    </xf>
    <xf numFmtId="167" fontId="23" fillId="2" borderId="0" xfId="6" applyNumberFormat="1" applyFont="1" applyFill="1" applyAlignment="1">
      <alignment horizontal="right" vertical="center"/>
    </xf>
    <xf numFmtId="0" fontId="31" fillId="2" borderId="0" xfId="5" applyNumberFormat="1" applyFont="1" applyFill="1" applyBorder="1" applyAlignment="1">
      <alignment horizontal="left" vertical="center" wrapText="1"/>
    </xf>
    <xf numFmtId="0" fontId="37" fillId="2" borderId="0" xfId="5" applyNumberFormat="1" applyFont="1" applyFill="1" applyBorder="1" applyAlignment="1">
      <alignment horizontal="left" vertical="center"/>
    </xf>
    <xf numFmtId="165" fontId="19" fillId="2" borderId="0" xfId="853" applyFont="1" applyFill="1" applyAlignment="1">
      <alignment horizontal="left" vertical="center"/>
    </xf>
    <xf numFmtId="0" fontId="19" fillId="2" borderId="0" xfId="5" applyNumberFormat="1" applyFont="1" applyFill="1" applyAlignment="1">
      <alignment horizontal="left" vertical="center" wrapText="1"/>
    </xf>
    <xf numFmtId="165" fontId="19" fillId="2" borderId="0" xfId="853" applyFont="1" applyFill="1" applyAlignment="1">
      <alignment vertical="center"/>
    </xf>
    <xf numFmtId="165" fontId="23" fillId="2" borderId="0" xfId="853" applyFont="1" applyFill="1" applyAlignment="1">
      <alignment vertical="center"/>
    </xf>
    <xf numFmtId="0" fontId="19" fillId="0" borderId="0" xfId="2" applyFont="1" applyFill="1" applyAlignment="1">
      <alignment vertical="top"/>
    </xf>
    <xf numFmtId="166" fontId="23" fillId="0" borderId="0" xfId="2" applyNumberFormat="1" applyFont="1" applyFill="1" applyAlignment="1">
      <alignment vertical="top"/>
    </xf>
    <xf numFmtId="166" fontId="23" fillId="2" borderId="0" xfId="2" applyNumberFormat="1" applyFont="1" applyFill="1" applyAlignment="1">
      <alignment vertical="top"/>
    </xf>
    <xf numFmtId="0" fontId="23" fillId="0" borderId="98" xfId="2" quotePrefix="1" applyFont="1" applyFill="1" applyBorder="1" applyAlignment="1">
      <alignment vertical="top"/>
    </xf>
    <xf numFmtId="0" fontId="23" fillId="0" borderId="22" xfId="2" quotePrefix="1" applyFont="1" applyFill="1" applyBorder="1" applyAlignment="1">
      <alignment vertical="top"/>
    </xf>
    <xf numFmtId="0" fontId="23" fillId="0" borderId="22" xfId="2" quotePrefix="1" applyFont="1" applyFill="1" applyBorder="1" applyAlignment="1">
      <alignment horizontal="center" vertical="top" wrapText="1"/>
    </xf>
    <xf numFmtId="0" fontId="23" fillId="0" borderId="1" xfId="2" quotePrefix="1" applyFont="1" applyFill="1" applyBorder="1" applyAlignment="1">
      <alignment horizontal="center" vertical="top" wrapText="1"/>
    </xf>
    <xf numFmtId="0" fontId="23" fillId="0" borderId="2" xfId="9" applyFont="1" applyFill="1" applyBorder="1" applyAlignment="1">
      <alignment horizontal="left" vertical="top" wrapText="1"/>
    </xf>
    <xf numFmtId="0" fontId="23" fillId="0" borderId="22" xfId="9" applyFont="1" applyFill="1" applyBorder="1" applyAlignment="1">
      <alignment horizontal="left" vertical="top" wrapText="1"/>
    </xf>
    <xf numFmtId="0" fontId="23" fillId="0" borderId="22" xfId="9" applyFont="1" applyFill="1" applyBorder="1" applyAlignment="1">
      <alignment horizontal="center" vertical="top" wrapText="1"/>
    </xf>
    <xf numFmtId="9" fontId="23" fillId="0" borderId="22" xfId="1" applyFont="1" applyFill="1" applyBorder="1" applyAlignment="1">
      <alignment horizontal="center" vertical="top" wrapText="1"/>
    </xf>
    <xf numFmtId="167" fontId="23" fillId="0" borderId="1" xfId="6" applyNumberFormat="1" applyFont="1" applyFill="1" applyBorder="1" applyAlignment="1">
      <alignment horizontal="right" vertical="top" wrapText="1"/>
    </xf>
    <xf numFmtId="0" fontId="46" fillId="0" borderId="89" xfId="14" applyFont="1" applyFill="1" applyBorder="1" applyAlignment="1">
      <alignment horizontal="center" vertical="top" wrapText="1"/>
    </xf>
    <xf numFmtId="0" fontId="23" fillId="0" borderId="80" xfId="14" applyFont="1" applyFill="1" applyBorder="1" applyAlignment="1">
      <alignment horizontal="center" vertical="top"/>
    </xf>
    <xf numFmtId="0" fontId="23" fillId="0" borderId="0" xfId="2" applyFont="1" applyFill="1" applyAlignment="1">
      <alignment vertical="top"/>
    </xf>
    <xf numFmtId="0" fontId="23" fillId="0" borderId="89" xfId="14" applyFont="1" applyFill="1" applyBorder="1" applyAlignment="1">
      <alignment vertical="top" wrapText="1"/>
    </xf>
    <xf numFmtId="0" fontId="23" fillId="0" borderId="85" xfId="14" applyFont="1" applyFill="1" applyBorder="1" applyAlignment="1">
      <alignment vertical="top" wrapText="1"/>
    </xf>
    <xf numFmtId="0" fontId="23" fillId="0" borderId="80" xfId="14" applyFont="1" applyFill="1" applyBorder="1" applyAlignment="1">
      <alignment horizontal="left" vertical="top" wrapText="1"/>
    </xf>
    <xf numFmtId="4" fontId="23" fillId="0" borderId="77" xfId="0" applyNumberFormat="1" applyFont="1" applyFill="1" applyBorder="1" applyAlignment="1">
      <alignment horizontal="right" vertical="top" wrapText="1"/>
    </xf>
    <xf numFmtId="9" fontId="23" fillId="0" borderId="9" xfId="1" applyFont="1" applyFill="1" applyBorder="1" applyAlignment="1">
      <alignment horizontal="center" vertical="top" wrapText="1"/>
    </xf>
    <xf numFmtId="0" fontId="23" fillId="0" borderId="92" xfId="9" applyFont="1" applyFill="1" applyBorder="1" applyAlignment="1">
      <alignment horizontal="center" vertical="top" wrapText="1"/>
    </xf>
    <xf numFmtId="167" fontId="23" fillId="0" borderId="108" xfId="6" applyNumberFormat="1" applyFont="1" applyFill="1" applyBorder="1" applyAlignment="1">
      <alignment horizontal="right" vertical="top" wrapText="1"/>
    </xf>
    <xf numFmtId="0" fontId="19" fillId="0" borderId="0" xfId="2" applyFont="1" applyFill="1" applyBorder="1" applyAlignment="1">
      <alignment vertical="top"/>
    </xf>
    <xf numFmtId="0" fontId="23" fillId="0" borderId="104" xfId="2" quotePrefix="1" applyFont="1" applyFill="1" applyBorder="1" applyAlignment="1">
      <alignment vertical="top"/>
    </xf>
    <xf numFmtId="0" fontId="23" fillId="0" borderId="0" xfId="2" applyFont="1" applyFill="1" applyBorder="1" applyAlignment="1">
      <alignment vertical="top"/>
    </xf>
    <xf numFmtId="166" fontId="23" fillId="0" borderId="0" xfId="2" applyNumberFormat="1" applyFont="1" applyFill="1" applyBorder="1" applyAlignment="1">
      <alignment vertical="top"/>
    </xf>
    <xf numFmtId="0" fontId="23" fillId="0" borderId="8" xfId="2" quotePrefix="1" applyFont="1" applyFill="1" applyBorder="1" applyAlignment="1">
      <alignment vertical="top"/>
    </xf>
    <xf numFmtId="0" fontId="23" fillId="0" borderId="9" xfId="2" quotePrefix="1" applyFont="1" applyFill="1" applyBorder="1" applyAlignment="1">
      <alignment vertical="top"/>
    </xf>
    <xf numFmtId="0" fontId="23" fillId="0" borderId="9" xfId="2" quotePrefix="1" applyFont="1" applyFill="1" applyBorder="1" applyAlignment="1">
      <alignment horizontal="center" vertical="top" wrapText="1"/>
    </xf>
    <xf numFmtId="0" fontId="23" fillId="0" borderId="9" xfId="9" applyFont="1" applyFill="1" applyBorder="1" applyAlignment="1">
      <alignment horizontal="center" vertical="top" wrapText="1"/>
    </xf>
    <xf numFmtId="167" fontId="23" fillId="0" borderId="20" xfId="6" applyNumberFormat="1" applyFont="1" applyFill="1" applyBorder="1" applyAlignment="1">
      <alignment horizontal="right" vertical="top" wrapText="1"/>
    </xf>
    <xf numFmtId="0" fontId="23" fillId="0" borderId="52" xfId="9" applyFont="1" applyFill="1" applyBorder="1" applyAlignment="1">
      <alignment horizontal="left" vertical="top" wrapText="1"/>
    </xf>
    <xf numFmtId="0" fontId="23" fillId="0" borderId="7" xfId="10" applyFont="1" applyFill="1" applyBorder="1" applyAlignment="1">
      <alignment horizontal="left" vertical="top" wrapText="1"/>
    </xf>
    <xf numFmtId="0" fontId="23" fillId="0" borderId="23" xfId="0" applyFont="1" applyFill="1" applyBorder="1" applyAlignment="1">
      <alignment horizontal="left" vertical="top" wrapText="1"/>
    </xf>
    <xf numFmtId="0" fontId="23" fillId="0" borderId="7" xfId="0" applyFont="1" applyFill="1" applyBorder="1" applyAlignment="1">
      <alignment horizontal="left" vertical="top" wrapText="1"/>
    </xf>
    <xf numFmtId="0" fontId="23" fillId="0" borderId="23" xfId="14" applyFont="1" applyFill="1" applyBorder="1" applyAlignment="1">
      <alignment horizontal="left" vertical="top" wrapText="1"/>
    </xf>
    <xf numFmtId="0" fontId="23" fillId="0" borderId="90" xfId="9" applyFont="1" applyFill="1" applyBorder="1" applyAlignment="1">
      <alignment horizontal="left" vertical="top" wrapText="1"/>
    </xf>
    <xf numFmtId="167" fontId="19" fillId="5" borderId="52" xfId="6" applyNumberFormat="1" applyFont="1" applyFill="1" applyBorder="1" applyAlignment="1">
      <alignment horizontal="right" vertical="center"/>
    </xf>
    <xf numFmtId="0" fontId="19" fillId="8" borderId="100" xfId="2" applyFont="1" applyFill="1" applyBorder="1" applyAlignment="1">
      <alignment vertical="top"/>
    </xf>
    <xf numFmtId="0" fontId="19" fillId="8" borderId="71" xfId="2" applyFont="1" applyFill="1" applyBorder="1" applyAlignment="1">
      <alignment vertical="top"/>
    </xf>
    <xf numFmtId="0" fontId="19" fillId="8" borderId="71" xfId="5" applyNumberFormat="1" applyFont="1" applyFill="1" applyBorder="1" applyAlignment="1">
      <alignment horizontal="left" vertical="top" wrapText="1"/>
    </xf>
    <xf numFmtId="165" fontId="19" fillId="8" borderId="71" xfId="2" applyNumberFormat="1" applyFont="1" applyFill="1" applyBorder="1" applyAlignment="1">
      <alignment horizontal="center" vertical="top" wrapText="1"/>
    </xf>
    <xf numFmtId="167" fontId="19" fillId="8" borderId="82" xfId="6" applyNumberFormat="1" applyFont="1" applyFill="1" applyBorder="1" applyAlignment="1">
      <alignment horizontal="right" vertical="top" wrapText="1"/>
    </xf>
    <xf numFmtId="0" fontId="19" fillId="8" borderId="71" xfId="2" applyFont="1" applyFill="1" applyBorder="1" applyAlignment="1">
      <alignment horizontal="left" vertical="top" wrapText="1"/>
    </xf>
    <xf numFmtId="0" fontId="19" fillId="8" borderId="71" xfId="2" applyFont="1" applyFill="1" applyBorder="1" applyAlignment="1">
      <alignment horizontal="center" vertical="top" wrapText="1"/>
    </xf>
    <xf numFmtId="0" fontId="19" fillId="8" borderId="71" xfId="9" applyFont="1" applyFill="1" applyBorder="1" applyAlignment="1">
      <alignment horizontal="left" vertical="top" wrapText="1"/>
    </xf>
    <xf numFmtId="0" fontId="19" fillId="8" borderId="71" xfId="9" applyFont="1" applyFill="1" applyBorder="1" applyAlignment="1">
      <alignment horizontal="center" vertical="top" wrapText="1"/>
    </xf>
    <xf numFmtId="0" fontId="19" fillId="13" borderId="71" xfId="2" quotePrefix="1" applyFont="1" applyFill="1" applyBorder="1" applyAlignment="1">
      <alignment vertical="center"/>
    </xf>
    <xf numFmtId="0" fontId="19" fillId="13" borderId="23" xfId="5" applyNumberFormat="1" applyFont="1" applyFill="1" applyBorder="1" applyAlignment="1">
      <alignment horizontal="left" vertical="center" wrapText="1"/>
    </xf>
    <xf numFmtId="0" fontId="19" fillId="13" borderId="23" xfId="5" applyNumberFormat="1" applyFont="1" applyFill="1" applyBorder="1" applyAlignment="1">
      <alignment horizontal="center" vertical="center" wrapText="1"/>
    </xf>
    <xf numFmtId="167" fontId="19" fillId="13" borderId="58" xfId="2" applyNumberFormat="1" applyFont="1" applyFill="1" applyBorder="1" applyAlignment="1">
      <alignment horizontal="right" vertical="center" wrapText="1"/>
    </xf>
    <xf numFmtId="9" fontId="19" fillId="8" borderId="69" xfId="1" applyFont="1" applyFill="1" applyBorder="1" applyAlignment="1">
      <alignment horizontal="right" vertical="top" wrapText="1"/>
    </xf>
    <xf numFmtId="9" fontId="23" fillId="0" borderId="4" xfId="1" applyFont="1" applyFill="1" applyBorder="1" applyAlignment="1">
      <alignment horizontal="center" vertical="top" wrapText="1"/>
    </xf>
    <xf numFmtId="9" fontId="23" fillId="0" borderId="27" xfId="14" applyNumberFormat="1" applyFont="1" applyFill="1" applyBorder="1" applyAlignment="1">
      <alignment horizontal="center" vertical="top" wrapText="1"/>
    </xf>
    <xf numFmtId="1" fontId="19" fillId="0" borderId="71" xfId="5" applyNumberFormat="1" applyFont="1" applyFill="1" applyBorder="1" applyAlignment="1">
      <alignment horizontal="center" vertical="center" wrapText="1"/>
    </xf>
    <xf numFmtId="4" fontId="23" fillId="0" borderId="11" xfId="7" applyNumberFormat="1" applyFont="1" applyFill="1" applyBorder="1" applyAlignment="1">
      <alignment horizontal="center" vertical="top" wrapText="1"/>
    </xf>
    <xf numFmtId="4" fontId="23" fillId="0" borderId="7" xfId="7" applyNumberFormat="1" applyFont="1" applyFill="1" applyBorder="1" applyAlignment="1">
      <alignment horizontal="center" vertical="top" wrapText="1"/>
    </xf>
    <xf numFmtId="4" fontId="23" fillId="0" borderId="80" xfId="7" applyNumberFormat="1" applyFont="1" applyFill="1" applyBorder="1" applyAlignment="1">
      <alignment horizontal="center" vertical="top" wrapText="1"/>
    </xf>
    <xf numFmtId="0" fontId="23" fillId="0" borderId="11" xfId="14" applyFont="1" applyFill="1" applyBorder="1" applyAlignment="1">
      <alignment vertical="top" wrapText="1"/>
    </xf>
    <xf numFmtId="0" fontId="23" fillId="0" borderId="7" xfId="14" applyFont="1" applyFill="1" applyBorder="1" applyAlignment="1">
      <alignment vertical="top" wrapText="1"/>
    </xf>
    <xf numFmtId="0" fontId="23" fillId="0" borderId="80" xfId="14" applyFont="1" applyFill="1" applyBorder="1" applyAlignment="1">
      <alignment vertical="top" wrapText="1"/>
    </xf>
    <xf numFmtId="0" fontId="23" fillId="0" borderId="125" xfId="2" applyFont="1" applyFill="1" applyBorder="1" applyAlignment="1">
      <alignment vertical="top"/>
    </xf>
    <xf numFmtId="4" fontId="19" fillId="8" borderId="71" xfId="0" applyNumberFormat="1" applyFont="1" applyFill="1" applyBorder="1" applyAlignment="1">
      <alignment horizontal="right" vertical="center" wrapText="1"/>
    </xf>
    <xf numFmtId="4" fontId="19" fillId="8" borderId="71" xfId="0" applyNumberFormat="1" applyFont="1" applyFill="1" applyBorder="1" applyAlignment="1">
      <alignment horizontal="right" vertical="top" wrapText="1"/>
    </xf>
    <xf numFmtId="165" fontId="19" fillId="0" borderId="0" xfId="853" applyFont="1" applyFill="1" applyAlignment="1">
      <alignment horizontal="left" vertical="center"/>
    </xf>
    <xf numFmtId="1" fontId="19" fillId="0" borderId="72" xfId="6" applyNumberFormat="1" applyFont="1" applyFill="1" applyBorder="1" applyAlignment="1">
      <alignment horizontal="center" vertical="center" wrapText="1"/>
    </xf>
    <xf numFmtId="9" fontId="23" fillId="0" borderId="27" xfId="1" applyFont="1" applyFill="1" applyBorder="1" applyAlignment="1">
      <alignment horizontal="center" vertical="top" wrapText="1"/>
    </xf>
    <xf numFmtId="9" fontId="23" fillId="0" borderId="85" xfId="1" applyFont="1" applyFill="1" applyBorder="1" applyAlignment="1">
      <alignment horizontal="center" vertical="top" wrapText="1"/>
    </xf>
    <xf numFmtId="166" fontId="23" fillId="0" borderId="77" xfId="6" applyFont="1" applyFill="1" applyBorder="1" applyAlignment="1">
      <alignment horizontal="center" vertical="top" wrapText="1"/>
    </xf>
    <xf numFmtId="166" fontId="19" fillId="8" borderId="71" xfId="6" applyNumberFormat="1" applyFont="1" applyFill="1" applyBorder="1" applyAlignment="1">
      <alignment horizontal="right" vertical="top" wrapText="1"/>
    </xf>
    <xf numFmtId="166" fontId="19" fillId="8" borderId="70" xfId="6" applyFont="1" applyFill="1" applyBorder="1" applyAlignment="1">
      <alignment horizontal="center" vertical="top" wrapText="1"/>
    </xf>
    <xf numFmtId="166" fontId="19" fillId="13" borderId="58" xfId="2" applyNumberFormat="1" applyFont="1" applyFill="1" applyBorder="1" applyAlignment="1">
      <alignment horizontal="right" vertical="center" wrapText="1"/>
    </xf>
    <xf numFmtId="166" fontId="19" fillId="13" borderId="23" xfId="2" applyNumberFormat="1" applyFont="1" applyFill="1" applyBorder="1" applyAlignment="1">
      <alignment horizontal="right" vertical="center" wrapText="1"/>
    </xf>
    <xf numFmtId="4" fontId="23" fillId="0" borderId="67" xfId="0" applyNumberFormat="1" applyFont="1" applyFill="1" applyBorder="1" applyAlignment="1">
      <alignment horizontal="right" vertical="top" wrapText="1"/>
    </xf>
    <xf numFmtId="9" fontId="23" fillId="8" borderId="70" xfId="1" applyFont="1" applyFill="1" applyBorder="1" applyAlignment="1">
      <alignment horizontal="center" vertical="top" wrapText="1"/>
    </xf>
    <xf numFmtId="4" fontId="23" fillId="0" borderId="84" xfId="0" applyNumberFormat="1" applyFont="1" applyFill="1" applyBorder="1" applyAlignment="1">
      <alignment horizontal="right" vertical="top" wrapText="1"/>
    </xf>
    <xf numFmtId="9" fontId="23" fillId="0" borderId="2" xfId="1" applyFont="1" applyFill="1" applyBorder="1" applyAlignment="1">
      <alignment horizontal="center" vertical="top" wrapText="1"/>
    </xf>
    <xf numFmtId="4" fontId="23" fillId="0" borderId="66" xfId="0" applyNumberFormat="1" applyFont="1" applyFill="1" applyBorder="1" applyAlignment="1">
      <alignment horizontal="right" vertical="top" wrapText="1"/>
    </xf>
    <xf numFmtId="0" fontId="23" fillId="0" borderId="11" xfId="14" applyFont="1" applyFill="1" applyBorder="1" applyAlignment="1">
      <alignment horizontal="center" vertical="top" wrapText="1"/>
    </xf>
    <xf numFmtId="0" fontId="23" fillId="0" borderId="22" xfId="14" applyFont="1" applyFill="1" applyBorder="1" applyAlignment="1">
      <alignment horizontal="center" vertical="top" wrapText="1"/>
    </xf>
    <xf numFmtId="0" fontId="23" fillId="0" borderId="90" xfId="9" applyFont="1" applyFill="1" applyBorder="1" applyAlignment="1">
      <alignment horizontal="center" vertical="top" wrapText="1"/>
    </xf>
    <xf numFmtId="0" fontId="23" fillId="0" borderId="78" xfId="2" applyFont="1" applyFill="1" applyBorder="1" applyAlignment="1">
      <alignment horizontal="center" vertical="top"/>
    </xf>
    <xf numFmtId="0" fontId="23" fillId="0" borderId="0" xfId="2" applyFont="1" applyFill="1" applyBorder="1" applyAlignment="1">
      <alignment horizontal="center" vertical="top"/>
    </xf>
    <xf numFmtId="166" fontId="23" fillId="0" borderId="67" xfId="6" applyFont="1" applyFill="1" applyBorder="1" applyAlignment="1">
      <alignment horizontal="center" vertical="top" wrapText="1"/>
    </xf>
    <xf numFmtId="165" fontId="23" fillId="0" borderId="11" xfId="7" applyNumberFormat="1" applyFont="1" applyFill="1" applyBorder="1" applyAlignment="1">
      <alignment horizontal="center" vertical="top" wrapText="1"/>
    </xf>
    <xf numFmtId="9" fontId="19" fillId="0" borderId="51" xfId="1" applyFont="1" applyFill="1" applyBorder="1" applyAlignment="1">
      <alignment horizontal="right" vertical="top" wrapText="1"/>
    </xf>
    <xf numFmtId="4" fontId="23" fillId="0" borderId="22" xfId="7" applyNumberFormat="1" applyFont="1" applyFill="1" applyBorder="1" applyAlignment="1">
      <alignment horizontal="center" vertical="top" wrapText="1"/>
    </xf>
    <xf numFmtId="0" fontId="23" fillId="0" borderId="80" xfId="10" applyFont="1" applyFill="1" applyBorder="1" applyAlignment="1">
      <alignment horizontal="left" vertical="top" wrapText="1"/>
    </xf>
    <xf numFmtId="9" fontId="23" fillId="0" borderId="80" xfId="1" applyFont="1" applyFill="1" applyBorder="1" applyAlignment="1">
      <alignment horizontal="center" vertical="top" wrapText="1"/>
    </xf>
    <xf numFmtId="167" fontId="23" fillId="0" borderId="89" xfId="6" applyNumberFormat="1" applyFont="1" applyFill="1" applyBorder="1" applyAlignment="1">
      <alignment horizontal="right" vertical="top" wrapText="1"/>
    </xf>
    <xf numFmtId="166" fontId="23" fillId="0" borderId="80" xfId="6" applyNumberFormat="1" applyFont="1" applyFill="1" applyBorder="1" applyAlignment="1">
      <alignment horizontal="center" vertical="top" wrapText="1"/>
    </xf>
    <xf numFmtId="9" fontId="23" fillId="0" borderId="86" xfId="2" applyNumberFormat="1" applyFont="1" applyFill="1" applyBorder="1" applyAlignment="1">
      <alignment horizontal="center" vertical="top" wrapText="1"/>
    </xf>
    <xf numFmtId="9" fontId="23" fillId="0" borderId="7" xfId="2" applyNumberFormat="1" applyFont="1" applyFill="1" applyBorder="1" applyAlignment="1">
      <alignment horizontal="center" vertical="top" wrapText="1"/>
    </xf>
    <xf numFmtId="166" fontId="19" fillId="0" borderId="41" xfId="6" applyFont="1" applyFill="1" applyBorder="1" applyAlignment="1">
      <alignment horizontal="center" vertical="top" wrapText="1"/>
    </xf>
    <xf numFmtId="166" fontId="23" fillId="0" borderId="66" xfId="6" applyFont="1" applyFill="1" applyBorder="1" applyAlignment="1">
      <alignment horizontal="center" vertical="top" wrapText="1"/>
    </xf>
    <xf numFmtId="165" fontId="23" fillId="0" borderId="77" xfId="853" applyFont="1" applyFill="1" applyBorder="1" applyAlignment="1">
      <alignment horizontal="right" vertical="top" wrapText="1"/>
    </xf>
    <xf numFmtId="165" fontId="23" fillId="0" borderId="115" xfId="853" applyFont="1" applyFill="1" applyBorder="1" applyAlignment="1">
      <alignment horizontal="center" vertical="center"/>
    </xf>
    <xf numFmtId="165" fontId="23" fillId="0" borderId="75" xfId="853" applyFont="1" applyFill="1" applyBorder="1" applyAlignment="1">
      <alignment horizontal="right" vertical="top" wrapText="1"/>
    </xf>
    <xf numFmtId="165" fontId="19" fillId="8" borderId="112" xfId="853" applyFont="1" applyFill="1" applyBorder="1" applyAlignment="1">
      <alignment vertical="top"/>
    </xf>
    <xf numFmtId="167" fontId="23" fillId="2" borderId="75" xfId="0" applyNumberFormat="1" applyFont="1" applyFill="1" applyBorder="1" applyAlignment="1">
      <alignment horizontal="right" vertical="top" wrapText="1"/>
    </xf>
    <xf numFmtId="167" fontId="19" fillId="8" borderId="72" xfId="0" applyNumberFormat="1" applyFont="1" applyFill="1" applyBorder="1" applyAlignment="1">
      <alignment horizontal="right" vertical="top" wrapText="1"/>
    </xf>
    <xf numFmtId="167" fontId="23" fillId="0" borderId="77" xfId="6" applyNumberFormat="1" applyFont="1" applyFill="1" applyBorder="1" applyAlignment="1">
      <alignment horizontal="right" vertical="top" wrapText="1"/>
    </xf>
    <xf numFmtId="167" fontId="19" fillId="13" borderId="107" xfId="2" applyNumberFormat="1" applyFont="1" applyFill="1" applyBorder="1" applyAlignment="1">
      <alignment horizontal="right" vertical="center" wrapText="1"/>
    </xf>
    <xf numFmtId="165" fontId="9" fillId="0" borderId="107" xfId="853" applyFont="1" applyFill="1" applyBorder="1" applyAlignment="1">
      <alignment horizontal="center" vertical="top" wrapText="1"/>
    </xf>
    <xf numFmtId="165" fontId="9" fillId="0" borderId="77" xfId="853" applyFont="1" applyFill="1" applyBorder="1" applyAlignment="1">
      <alignment horizontal="center" vertical="top" wrapText="1"/>
    </xf>
    <xf numFmtId="167" fontId="23" fillId="0" borderId="115" xfId="6" applyNumberFormat="1" applyFont="1" applyFill="1" applyBorder="1" applyAlignment="1">
      <alignment horizontal="right" vertical="top" wrapText="1"/>
    </xf>
    <xf numFmtId="0" fontId="23" fillId="0" borderId="7" xfId="5" applyNumberFormat="1" applyFont="1" applyFill="1" applyBorder="1" applyAlignment="1">
      <alignment horizontal="center" vertical="center"/>
    </xf>
    <xf numFmtId="0" fontId="23" fillId="0" borderId="22" xfId="0" applyFont="1" applyFill="1" applyBorder="1" applyAlignment="1">
      <alignment horizontal="left" vertical="top" wrapText="1"/>
    </xf>
    <xf numFmtId="0" fontId="19" fillId="8" borderId="71" xfId="2" quotePrefix="1" applyFont="1" applyFill="1" applyBorder="1" applyAlignment="1">
      <alignment horizontal="center" vertical="top" wrapText="1"/>
    </xf>
    <xf numFmtId="0" fontId="23" fillId="0" borderId="9" xfId="2" applyFont="1" applyFill="1" applyBorder="1" applyAlignment="1">
      <alignment vertical="top"/>
    </xf>
    <xf numFmtId="0" fontId="23" fillId="0" borderId="126" xfId="2" quotePrefix="1" applyFont="1" applyFill="1" applyBorder="1" applyAlignment="1">
      <alignment vertical="top"/>
    </xf>
    <xf numFmtId="0" fontId="23" fillId="0" borderId="23" xfId="2" quotePrefix="1" applyFont="1" applyFill="1" applyBorder="1" applyAlignment="1">
      <alignment vertical="top"/>
    </xf>
    <xf numFmtId="0" fontId="19" fillId="2" borderId="120" xfId="2" applyFont="1" applyFill="1" applyBorder="1" applyAlignment="1">
      <alignment vertical="top"/>
    </xf>
    <xf numFmtId="0" fontId="19" fillId="2" borderId="92" xfId="2" applyFont="1" applyFill="1" applyBorder="1" applyAlignment="1">
      <alignment vertical="top"/>
    </xf>
    <xf numFmtId="0" fontId="19" fillId="2" borderId="92" xfId="2" quotePrefix="1" applyFont="1" applyFill="1" applyBorder="1" applyAlignment="1">
      <alignment horizontal="center" vertical="top" wrapText="1"/>
    </xf>
    <xf numFmtId="0" fontId="23" fillId="2" borderId="92" xfId="16" applyNumberFormat="1" applyFont="1" applyFill="1" applyBorder="1" applyAlignment="1">
      <alignment horizontal="left" vertical="top" wrapText="1"/>
    </xf>
    <xf numFmtId="165" fontId="23" fillId="2" borderId="108" xfId="7" applyNumberFormat="1" applyFont="1" applyFill="1" applyBorder="1" applyAlignment="1">
      <alignment horizontal="center" vertical="top" wrapText="1"/>
    </xf>
    <xf numFmtId="165" fontId="23" fillId="2" borderId="92" xfId="0" applyNumberFormat="1" applyFont="1" applyFill="1" applyBorder="1" applyAlignment="1">
      <alignment horizontal="center" vertical="top" wrapText="1"/>
    </xf>
    <xf numFmtId="167" fontId="23" fillId="2" borderId="108" xfId="0" applyNumberFormat="1" applyFont="1" applyFill="1" applyBorder="1" applyAlignment="1">
      <alignment horizontal="right" vertical="top" wrapText="1"/>
    </xf>
    <xf numFmtId="4" fontId="23" fillId="0" borderId="92" xfId="0" applyNumberFormat="1" applyFont="1" applyFill="1" applyBorder="1" applyAlignment="1">
      <alignment horizontal="right" vertical="top" wrapText="1"/>
    </xf>
    <xf numFmtId="4" fontId="23" fillId="0" borderId="92" xfId="7" applyNumberFormat="1" applyFont="1" applyFill="1" applyBorder="1" applyAlignment="1">
      <alignment horizontal="center" vertical="top" wrapText="1"/>
    </xf>
    <xf numFmtId="9" fontId="23" fillId="0" borderId="109" xfId="1" applyFont="1" applyFill="1" applyBorder="1" applyAlignment="1">
      <alignment horizontal="center" vertical="top" wrapText="1"/>
    </xf>
    <xf numFmtId="4" fontId="23" fillId="0" borderId="123" xfId="0" applyNumberFormat="1" applyFont="1" applyFill="1" applyBorder="1" applyAlignment="1">
      <alignment horizontal="right" vertical="top" wrapText="1"/>
    </xf>
    <xf numFmtId="0" fontId="23" fillId="0" borderId="120" xfId="2" applyFont="1" applyFill="1" applyBorder="1" applyAlignment="1">
      <alignment vertical="top"/>
    </xf>
    <xf numFmtId="0" fontId="23" fillId="0" borderId="92" xfId="2" applyFont="1" applyFill="1" applyBorder="1" applyAlignment="1">
      <alignment vertical="top"/>
    </xf>
    <xf numFmtId="0" fontId="23" fillId="0" borderId="92" xfId="2" quotePrefix="1" applyFont="1" applyFill="1" applyBorder="1" applyAlignment="1">
      <alignment horizontal="center" vertical="top" wrapText="1"/>
    </xf>
    <xf numFmtId="0" fontId="23" fillId="0" borderId="108" xfId="2" quotePrefix="1" applyFont="1" applyFill="1" applyBorder="1" applyAlignment="1">
      <alignment horizontal="center" vertical="top" wrapText="1"/>
    </xf>
    <xf numFmtId="0" fontId="23" fillId="0" borderId="109" xfId="9" applyFont="1" applyFill="1" applyBorder="1" applyAlignment="1">
      <alignment vertical="top" wrapText="1"/>
    </xf>
    <xf numFmtId="0" fontId="23" fillId="0" borderId="92" xfId="9" applyFont="1" applyFill="1" applyBorder="1" applyAlignment="1">
      <alignment horizontal="left" vertical="top" wrapText="1"/>
    </xf>
    <xf numFmtId="0" fontId="23" fillId="0" borderId="92" xfId="5" applyNumberFormat="1" applyFont="1" applyFill="1" applyBorder="1" applyAlignment="1">
      <alignment horizontal="center" vertical="center"/>
    </xf>
    <xf numFmtId="166" fontId="23" fillId="0" borderId="117" xfId="6" applyFont="1" applyFill="1" applyBorder="1" applyAlignment="1">
      <alignment horizontal="center" vertical="center"/>
    </xf>
    <xf numFmtId="167" fontId="19" fillId="14" borderId="66" xfId="6" applyNumberFormat="1" applyFont="1" applyFill="1" applyBorder="1" applyAlignment="1">
      <alignment horizontal="right" vertical="center"/>
    </xf>
    <xf numFmtId="0" fontId="19" fillId="0" borderId="76" xfId="2" quotePrefix="1" applyFont="1" applyFill="1" applyBorder="1" applyAlignment="1">
      <alignment horizontal="center" vertical="center" wrapText="1"/>
    </xf>
    <xf numFmtId="0" fontId="19" fillId="0" borderId="4" xfId="2" quotePrefix="1" applyFont="1" applyFill="1" applyBorder="1" applyAlignment="1">
      <alignment horizontal="center" vertical="center" wrapText="1"/>
    </xf>
    <xf numFmtId="166" fontId="9" fillId="0" borderId="80" xfId="95" applyFont="1" applyFill="1" applyBorder="1" applyAlignment="1">
      <alignment horizontal="center" vertical="center" wrapText="1"/>
    </xf>
    <xf numFmtId="166" fontId="9" fillId="0" borderId="11" xfId="95" applyFont="1" applyFill="1" applyBorder="1" applyAlignment="1">
      <alignment horizontal="center" vertical="center" wrapText="1"/>
    </xf>
    <xf numFmtId="166" fontId="9" fillId="0" borderId="1" xfId="95" applyFont="1" applyFill="1" applyBorder="1" applyAlignment="1">
      <alignment horizontal="center" vertical="center" wrapText="1"/>
    </xf>
    <xf numFmtId="166" fontId="9" fillId="0" borderId="26" xfId="95" applyFont="1" applyFill="1" applyBorder="1" applyAlignment="1">
      <alignment horizontal="center" vertical="center" wrapText="1"/>
    </xf>
    <xf numFmtId="167" fontId="23" fillId="0" borderId="80" xfId="12" applyNumberFormat="1" applyFont="1" applyFill="1" applyBorder="1" applyAlignment="1">
      <alignment vertical="center" wrapText="1"/>
    </xf>
    <xf numFmtId="167" fontId="23" fillId="0" borderId="11" xfId="12" applyNumberFormat="1" applyFont="1" applyFill="1" applyBorder="1" applyAlignment="1">
      <alignment vertical="center" wrapText="1"/>
    </xf>
    <xf numFmtId="167" fontId="23" fillId="0" borderId="80" xfId="12" applyNumberFormat="1" applyFont="1" applyFill="1" applyBorder="1" applyAlignment="1">
      <alignment horizontal="justify" vertical="center" wrapText="1"/>
    </xf>
    <xf numFmtId="167" fontId="23" fillId="0" borderId="11" xfId="12" applyNumberFormat="1" applyFont="1" applyFill="1" applyBorder="1" applyAlignment="1">
      <alignment horizontal="justify" vertical="center" wrapText="1"/>
    </xf>
    <xf numFmtId="167" fontId="23" fillId="0" borderId="80" xfId="12" applyNumberFormat="1" applyFont="1" applyFill="1" applyBorder="1" applyAlignment="1">
      <alignment vertical="center"/>
    </xf>
    <xf numFmtId="167" fontId="23" fillId="0" borderId="11" xfId="12" applyNumberFormat="1" applyFont="1" applyFill="1" applyBorder="1" applyAlignment="1">
      <alignment vertical="center"/>
    </xf>
    <xf numFmtId="0" fontId="9" fillId="0" borderId="80" xfId="11" applyNumberFormat="1" applyFont="1" applyFill="1" applyBorder="1" applyAlignment="1">
      <alignment horizontal="justify" vertical="center" wrapText="1"/>
    </xf>
    <xf numFmtId="0" fontId="9" fillId="0" borderId="11" xfId="11" applyNumberFormat="1" applyFont="1" applyFill="1" applyBorder="1" applyAlignment="1">
      <alignment horizontal="justify" vertical="center" wrapText="1"/>
    </xf>
    <xf numFmtId="0" fontId="23" fillId="0" borderId="80" xfId="9" applyFont="1" applyFill="1" applyBorder="1" applyAlignment="1">
      <alignment horizontal="justify" vertical="center" wrapText="1"/>
    </xf>
    <xf numFmtId="0" fontId="23" fillId="0" borderId="11" xfId="9" applyFont="1" applyFill="1" applyBorder="1" applyAlignment="1">
      <alignment horizontal="justify" vertical="center" wrapText="1"/>
    </xf>
    <xf numFmtId="0" fontId="9" fillId="0" borderId="80" xfId="12" applyNumberFormat="1" applyFont="1" applyFill="1" applyBorder="1" applyAlignment="1">
      <alignment horizontal="justify" vertical="center" wrapText="1"/>
    </xf>
    <xf numFmtId="0" fontId="9" fillId="0" borderId="11" xfId="12" applyNumberFormat="1" applyFont="1" applyFill="1" applyBorder="1" applyAlignment="1">
      <alignment horizontal="justify" vertical="center" wrapText="1"/>
    </xf>
    <xf numFmtId="0" fontId="23" fillId="0" borderId="85" xfId="9" applyFont="1" applyFill="1" applyBorder="1" applyAlignment="1">
      <alignment horizontal="justify" vertical="center" wrapText="1"/>
    </xf>
    <xf numFmtId="0" fontId="9" fillId="0" borderId="2" xfId="0" applyFont="1" applyFill="1" applyBorder="1" applyAlignment="1">
      <alignment horizontal="justify" vertical="center" wrapText="1"/>
    </xf>
    <xf numFmtId="167" fontId="23" fillId="0" borderId="22" xfId="12" applyNumberFormat="1" applyFont="1" applyFill="1" applyBorder="1" applyAlignment="1">
      <alignment vertical="center" wrapText="1"/>
    </xf>
    <xf numFmtId="0" fontId="9" fillId="0" borderId="85" xfId="12" applyNumberFormat="1" applyFont="1" applyFill="1" applyBorder="1" applyAlignment="1">
      <alignment horizontal="justify" vertical="center" wrapText="1"/>
    </xf>
    <xf numFmtId="0" fontId="9" fillId="0" borderId="2" xfId="12" applyNumberFormat="1" applyFont="1" applyFill="1" applyBorder="1" applyAlignment="1">
      <alignment horizontal="justify" vertical="center" wrapText="1"/>
    </xf>
    <xf numFmtId="166" fontId="9" fillId="0" borderId="22" xfId="95" applyFont="1" applyFill="1" applyBorder="1" applyAlignment="1">
      <alignment horizontal="center" vertical="center" wrapText="1"/>
    </xf>
    <xf numFmtId="0" fontId="23" fillId="0" borderId="2" xfId="9" applyFont="1" applyFill="1" applyBorder="1" applyAlignment="1">
      <alignment horizontal="justify" vertical="center" wrapText="1"/>
    </xf>
    <xf numFmtId="0" fontId="9" fillId="0" borderId="27" xfId="0" applyFont="1" applyFill="1" applyBorder="1" applyAlignment="1">
      <alignment horizontal="justify" vertical="center" wrapText="1"/>
    </xf>
    <xf numFmtId="167" fontId="23" fillId="0" borderId="85" xfId="12" applyNumberFormat="1" applyFont="1" applyFill="1" applyBorder="1" applyAlignment="1">
      <alignment vertical="center" wrapText="1"/>
    </xf>
    <xf numFmtId="167" fontId="23" fillId="0" borderId="27" xfId="12" applyNumberFormat="1" applyFont="1" applyFill="1" applyBorder="1" applyAlignment="1">
      <alignment vertical="center" wrapText="1"/>
    </xf>
    <xf numFmtId="0" fontId="9" fillId="0" borderId="85" xfId="11" applyNumberFormat="1" applyFont="1" applyFill="1" applyBorder="1" applyAlignment="1">
      <alignment horizontal="justify" vertical="center" wrapText="1"/>
    </xf>
    <xf numFmtId="0" fontId="9" fillId="0" borderId="27" xfId="11" applyNumberFormat="1" applyFont="1" applyFill="1" applyBorder="1" applyAlignment="1">
      <alignment horizontal="justify" vertical="center" wrapText="1"/>
    </xf>
    <xf numFmtId="0" fontId="9" fillId="0" borderId="2" xfId="11" applyNumberFormat="1" applyFont="1" applyFill="1" applyBorder="1" applyAlignment="1">
      <alignment horizontal="justify" vertical="center" wrapText="1"/>
    </xf>
    <xf numFmtId="0" fontId="36" fillId="0" borderId="0" xfId="2" applyNumberFormat="1" applyFont="1" applyFill="1" applyBorder="1" applyAlignment="1">
      <alignment horizontal="center" vertical="center"/>
    </xf>
    <xf numFmtId="0" fontId="19" fillId="0" borderId="68" xfId="2" applyFont="1" applyFill="1" applyBorder="1" applyAlignment="1">
      <alignment horizontal="center" vertical="center" wrapText="1"/>
    </xf>
    <xf numFmtId="0" fontId="19" fillId="0" borderId="69" xfId="2" applyFont="1" applyFill="1" applyBorder="1" applyAlignment="1">
      <alignment horizontal="center" vertical="center" wrapText="1"/>
    </xf>
    <xf numFmtId="0" fontId="19" fillId="0" borderId="70" xfId="2" applyFont="1" applyFill="1" applyBorder="1" applyAlignment="1">
      <alignment horizontal="center" vertical="center" wrapText="1"/>
    </xf>
    <xf numFmtId="0" fontId="19" fillId="0" borderId="73" xfId="2" quotePrefix="1" applyFont="1" applyFill="1" applyBorder="1" applyAlignment="1">
      <alignment horizontal="center" vertical="center" wrapText="1"/>
    </xf>
    <xf numFmtId="0" fontId="19" fillId="0" borderId="74" xfId="2" quotePrefix="1" applyFont="1" applyFill="1" applyBorder="1" applyAlignment="1">
      <alignment horizontal="center" vertical="center" wrapText="1"/>
    </xf>
    <xf numFmtId="0" fontId="31" fillId="0" borderId="16" xfId="2" applyFont="1" applyFill="1" applyBorder="1" applyAlignment="1">
      <alignment horizontal="center" vertical="center" wrapText="1"/>
    </xf>
    <xf numFmtId="0" fontId="31" fillId="0" borderId="18" xfId="2" applyFont="1" applyFill="1" applyBorder="1" applyAlignment="1">
      <alignment horizontal="center" vertical="center" wrapText="1"/>
    </xf>
    <xf numFmtId="0" fontId="31" fillId="0" borderId="65" xfId="2" applyFont="1" applyFill="1" applyBorder="1" applyAlignment="1">
      <alignment horizontal="center" vertical="center" wrapText="1"/>
    </xf>
    <xf numFmtId="0" fontId="31" fillId="0" borderId="41" xfId="2" applyFont="1" applyFill="1" applyBorder="1" applyAlignment="1">
      <alignment horizontal="center" vertical="center" wrapText="1"/>
    </xf>
    <xf numFmtId="0" fontId="31" fillId="0" borderId="81" xfId="2" applyFont="1" applyFill="1" applyBorder="1" applyAlignment="1">
      <alignment horizontal="center" vertical="center" wrapText="1"/>
    </xf>
    <xf numFmtId="0" fontId="31" fillId="0" borderId="17" xfId="2" applyFont="1" applyFill="1" applyBorder="1" applyAlignment="1">
      <alignment horizontal="center" vertical="center" wrapText="1"/>
    </xf>
    <xf numFmtId="0" fontId="31" fillId="0" borderId="14" xfId="2" applyFont="1" applyFill="1" applyBorder="1" applyAlignment="1">
      <alignment horizontal="center" vertical="center" wrapText="1"/>
    </xf>
    <xf numFmtId="0" fontId="31" fillId="0" borderId="15" xfId="2" applyFont="1" applyFill="1" applyBorder="1" applyAlignment="1">
      <alignment horizontal="center" vertical="center" wrapText="1"/>
    </xf>
    <xf numFmtId="0" fontId="31" fillId="0" borderId="12" xfId="2" applyFont="1" applyFill="1" applyBorder="1" applyAlignment="1">
      <alignment horizontal="center" vertical="center" wrapText="1"/>
    </xf>
    <xf numFmtId="0" fontId="19" fillId="0" borderId="0" xfId="2" applyNumberFormat="1" applyFont="1" applyFill="1" applyBorder="1" applyAlignment="1">
      <alignment horizontal="left" vertical="center" wrapText="1"/>
    </xf>
    <xf numFmtId="166" fontId="9" fillId="0" borderId="84" xfId="6" applyFont="1" applyFill="1" applyBorder="1" applyAlignment="1">
      <alignment horizontal="center" vertical="center" wrapText="1"/>
    </xf>
    <xf numFmtId="166" fontId="9" fillId="0" borderId="75" xfId="6" applyFont="1" applyFill="1" applyBorder="1" applyAlignment="1">
      <alignment horizontal="center" vertical="center" wrapText="1"/>
    </xf>
    <xf numFmtId="166" fontId="9" fillId="0" borderId="67" xfId="6" applyFont="1" applyFill="1" applyBorder="1" applyAlignment="1">
      <alignment horizontal="center" vertical="center" wrapText="1"/>
    </xf>
    <xf numFmtId="0" fontId="31" fillId="0" borderId="83" xfId="2" applyFont="1" applyFill="1" applyBorder="1" applyAlignment="1">
      <alignment horizontal="center" vertical="center" wrapText="1"/>
    </xf>
    <xf numFmtId="0" fontId="31" fillId="0" borderId="66" xfId="2" applyFont="1" applyFill="1" applyBorder="1" applyAlignment="1">
      <alignment horizontal="center" vertical="center" wrapText="1"/>
    </xf>
    <xf numFmtId="0" fontId="19" fillId="2" borderId="68" xfId="2" applyFont="1" applyFill="1" applyBorder="1" applyAlignment="1">
      <alignment horizontal="center" vertical="center" wrapText="1"/>
    </xf>
    <xf numFmtId="0" fontId="19" fillId="2" borderId="69" xfId="2" applyFont="1" applyFill="1" applyBorder="1" applyAlignment="1">
      <alignment horizontal="center" vertical="center" wrapText="1"/>
    </xf>
    <xf numFmtId="0" fontId="19" fillId="2" borderId="70" xfId="2" applyFont="1" applyFill="1" applyBorder="1" applyAlignment="1">
      <alignment horizontal="center" vertical="center" wrapText="1"/>
    </xf>
    <xf numFmtId="0" fontId="19" fillId="7" borderId="82" xfId="2" applyFont="1" applyFill="1" applyBorder="1" applyAlignment="1">
      <alignment horizontal="center" vertical="center" wrapText="1"/>
    </xf>
    <xf numFmtId="0" fontId="19" fillId="7" borderId="69" xfId="2" applyFont="1" applyFill="1" applyBorder="1" applyAlignment="1">
      <alignment horizontal="center" vertical="center" wrapText="1"/>
    </xf>
    <xf numFmtId="0" fontId="19" fillId="7" borderId="70" xfId="2" applyFont="1" applyFill="1" applyBorder="1" applyAlignment="1">
      <alignment horizontal="center" vertical="center" wrapText="1"/>
    </xf>
    <xf numFmtId="0" fontId="19" fillId="7" borderId="68" xfId="2" quotePrefix="1" applyFont="1" applyFill="1" applyBorder="1" applyAlignment="1">
      <alignment horizontal="right" vertical="center"/>
    </xf>
    <xf numFmtId="0" fontId="19" fillId="7" borderId="69" xfId="2" quotePrefix="1" applyFont="1" applyFill="1" applyBorder="1" applyAlignment="1">
      <alignment horizontal="right" vertical="center"/>
    </xf>
    <xf numFmtId="0" fontId="19" fillId="7" borderId="70" xfId="2" quotePrefix="1" applyFont="1" applyFill="1" applyBorder="1" applyAlignment="1">
      <alignment horizontal="right" vertical="center"/>
    </xf>
    <xf numFmtId="3" fontId="19" fillId="8" borderId="82" xfId="0" applyNumberFormat="1" applyFont="1" applyFill="1" applyBorder="1" applyAlignment="1">
      <alignment horizontal="left" vertical="top" wrapText="1"/>
    </xf>
    <xf numFmtId="3" fontId="19" fillId="8" borderId="69" xfId="0" applyNumberFormat="1" applyFont="1" applyFill="1" applyBorder="1" applyAlignment="1">
      <alignment horizontal="left" vertical="top" wrapText="1"/>
    </xf>
    <xf numFmtId="3" fontId="19" fillId="8" borderId="70" xfId="0" applyNumberFormat="1" applyFont="1" applyFill="1" applyBorder="1" applyAlignment="1">
      <alignment horizontal="left" vertical="top" wrapText="1"/>
    </xf>
    <xf numFmtId="3" fontId="23" fillId="2" borderId="7" xfId="0" applyNumberFormat="1" applyFont="1" applyFill="1" applyBorder="1" applyAlignment="1">
      <alignment horizontal="left" vertical="top" wrapText="1"/>
    </xf>
    <xf numFmtId="0" fontId="19" fillId="2" borderId="89" xfId="2" quotePrefix="1" applyFont="1" applyFill="1" applyBorder="1" applyAlignment="1">
      <alignment horizontal="center" vertical="top" wrapText="1"/>
    </xf>
    <xf numFmtId="0" fontId="19" fillId="2" borderId="85" xfId="2" quotePrefix="1" applyFont="1" applyFill="1" applyBorder="1" applyAlignment="1">
      <alignment horizontal="center" vertical="top" wrapText="1"/>
    </xf>
    <xf numFmtId="3" fontId="23" fillId="2" borderId="3" xfId="0" applyNumberFormat="1" applyFont="1" applyFill="1" applyBorder="1" applyAlignment="1">
      <alignment horizontal="left" vertical="top" wrapText="1"/>
    </xf>
    <xf numFmtId="3" fontId="23" fillId="2" borderId="4" xfId="0" applyNumberFormat="1" applyFont="1" applyFill="1" applyBorder="1" applyAlignment="1">
      <alignment horizontal="left" vertical="top" wrapText="1"/>
    </xf>
    <xf numFmtId="3" fontId="23" fillId="2" borderId="104" xfId="0" applyNumberFormat="1" applyFont="1" applyFill="1" applyBorder="1" applyAlignment="1">
      <alignment horizontal="left" vertical="top" wrapText="1"/>
    </xf>
    <xf numFmtId="0" fontId="19" fillId="8" borderId="82" xfId="0" applyFont="1" applyFill="1" applyBorder="1" applyAlignment="1">
      <alignment horizontal="left" vertical="center" wrapText="1"/>
    </xf>
    <xf numFmtId="0" fontId="19" fillId="8" borderId="69" xfId="0" applyFont="1" applyFill="1" applyBorder="1" applyAlignment="1">
      <alignment horizontal="left" vertical="center" wrapText="1"/>
    </xf>
    <xf numFmtId="0" fontId="19" fillId="8" borderId="70" xfId="0" applyFont="1" applyFill="1" applyBorder="1" applyAlignment="1">
      <alignment horizontal="left" vertical="center" wrapText="1"/>
    </xf>
    <xf numFmtId="0" fontId="19" fillId="8" borderId="82" xfId="0" applyFont="1" applyFill="1" applyBorder="1" applyAlignment="1">
      <alignment horizontal="left" vertical="top" wrapText="1"/>
    </xf>
    <xf numFmtId="0" fontId="19" fillId="8" borderId="69" xfId="0" applyFont="1" applyFill="1" applyBorder="1" applyAlignment="1">
      <alignment horizontal="left" vertical="top" wrapText="1"/>
    </xf>
    <xf numFmtId="0" fontId="19" fillId="8" borderId="70" xfId="0" applyFont="1" applyFill="1" applyBorder="1" applyAlignment="1">
      <alignment horizontal="left" vertical="top" wrapText="1"/>
    </xf>
    <xf numFmtId="3" fontId="23" fillId="2" borderId="26" xfId="0" applyNumberFormat="1" applyFont="1" applyFill="1" applyBorder="1" applyAlignment="1">
      <alignment horizontal="left" vertical="top" wrapText="1"/>
    </xf>
    <xf numFmtId="3" fontId="23" fillId="2" borderId="27" xfId="0" applyNumberFormat="1" applyFont="1" applyFill="1" applyBorder="1" applyAlignment="1">
      <alignment horizontal="left" vertical="top" wrapText="1"/>
    </xf>
    <xf numFmtId="0" fontId="23" fillId="11" borderId="89" xfId="2" quotePrefix="1" applyFont="1" applyFill="1" applyBorder="1" applyAlignment="1">
      <alignment horizontal="center" vertical="top" wrapText="1"/>
    </xf>
    <xf numFmtId="0" fontId="23" fillId="11" borderId="85" xfId="2" quotePrefix="1" applyFont="1" applyFill="1" applyBorder="1" applyAlignment="1">
      <alignment horizontal="center" vertical="top" wrapText="1"/>
    </xf>
    <xf numFmtId="0" fontId="23" fillId="4" borderId="20" xfId="9" applyFont="1" applyFill="1" applyBorder="1" applyAlignment="1">
      <alignment horizontal="left" vertical="top" wrapText="1"/>
    </xf>
    <xf numFmtId="0" fontId="23" fillId="4" borderId="10" xfId="9" applyFont="1" applyFill="1" applyBorder="1" applyAlignment="1">
      <alignment horizontal="left" vertical="top" wrapText="1"/>
    </xf>
    <xf numFmtId="0" fontId="19" fillId="4" borderId="82" xfId="9" applyFont="1" applyFill="1" applyBorder="1" applyAlignment="1">
      <alignment horizontal="left" vertical="top" wrapText="1"/>
    </xf>
    <xf numFmtId="0" fontId="19" fillId="4" borderId="69" xfId="9" applyFont="1" applyFill="1" applyBorder="1" applyAlignment="1">
      <alignment horizontal="left" vertical="top" wrapText="1"/>
    </xf>
    <xf numFmtId="0" fontId="19" fillId="4" borderId="70" xfId="9" applyFont="1" applyFill="1" applyBorder="1" applyAlignment="1">
      <alignment horizontal="left" vertical="top" wrapText="1"/>
    </xf>
    <xf numFmtId="0" fontId="40" fillId="4" borderId="103" xfId="14" applyFont="1" applyFill="1" applyBorder="1" applyAlignment="1">
      <alignment vertical="top" wrapText="1"/>
    </xf>
    <xf numFmtId="0" fontId="40" fillId="4" borderId="74" xfId="14" applyFont="1" applyFill="1" applyBorder="1" applyAlignment="1">
      <alignment vertical="top" wrapText="1"/>
    </xf>
    <xf numFmtId="0" fontId="40" fillId="10" borderId="3" xfId="9" applyFont="1" applyFill="1" applyBorder="1" applyAlignment="1">
      <alignment vertical="top" wrapText="1"/>
    </xf>
    <xf numFmtId="0" fontId="40" fillId="10" borderId="4" xfId="9" applyFont="1" applyFill="1" applyBorder="1" applyAlignment="1">
      <alignment vertical="top" wrapText="1"/>
    </xf>
    <xf numFmtId="3" fontId="23" fillId="0" borderId="3" xfId="2" applyNumberFormat="1" applyFont="1" applyFill="1" applyBorder="1" applyAlignment="1">
      <alignment horizontal="left" vertical="top" wrapText="1"/>
    </xf>
    <xf numFmtId="3" fontId="23" fillId="0" borderId="4" xfId="2" applyNumberFormat="1" applyFont="1" applyFill="1" applyBorder="1" applyAlignment="1">
      <alignment horizontal="left" vertical="top" wrapText="1"/>
    </xf>
    <xf numFmtId="0" fontId="23" fillId="2" borderId="89" xfId="2" quotePrefix="1" applyFont="1" applyFill="1" applyBorder="1" applyAlignment="1">
      <alignment horizontal="center" vertical="top" wrapText="1"/>
    </xf>
    <xf numFmtId="0" fontId="23" fillId="2" borderId="85" xfId="2" quotePrefix="1" applyFont="1" applyFill="1" applyBorder="1" applyAlignment="1">
      <alignment horizontal="center" vertical="top" wrapText="1"/>
    </xf>
    <xf numFmtId="0" fontId="40" fillId="10" borderId="3" xfId="9" applyFont="1" applyFill="1" applyBorder="1" applyAlignment="1">
      <alignment horizontal="left" vertical="top" wrapText="1"/>
    </xf>
    <xf numFmtId="0" fontId="40" fillId="10" borderId="4" xfId="9" applyFont="1" applyFill="1" applyBorder="1" applyAlignment="1">
      <alignment horizontal="left" vertical="top" wrapText="1"/>
    </xf>
    <xf numFmtId="0" fontId="31" fillId="2" borderId="0" xfId="2" applyNumberFormat="1" applyFont="1" applyFill="1" applyAlignment="1">
      <alignment horizontal="center" vertical="center"/>
    </xf>
    <xf numFmtId="0" fontId="19" fillId="6" borderId="83" xfId="5" applyNumberFormat="1" applyFont="1" applyFill="1" applyBorder="1" applyAlignment="1">
      <alignment horizontal="center" vertical="center" wrapText="1"/>
    </xf>
    <xf numFmtId="0" fontId="19" fillId="6" borderId="111" xfId="5" applyNumberFormat="1" applyFont="1" applyFill="1" applyBorder="1" applyAlignment="1">
      <alignment horizontal="center" vertical="center" wrapText="1"/>
    </xf>
    <xf numFmtId="0" fontId="19" fillId="6" borderId="16" xfId="2" applyFont="1" applyFill="1" applyBorder="1" applyAlignment="1">
      <alignment horizontal="center" vertical="center" wrapText="1"/>
    </xf>
    <xf numFmtId="0" fontId="19" fillId="6" borderId="17" xfId="2" applyFont="1" applyFill="1" applyBorder="1" applyAlignment="1">
      <alignment horizontal="center" vertical="center" wrapText="1"/>
    </xf>
    <xf numFmtId="0" fontId="19" fillId="6" borderId="18" xfId="2" applyFont="1" applyFill="1" applyBorder="1" applyAlignment="1">
      <alignment horizontal="center" vertical="center" wrapText="1"/>
    </xf>
    <xf numFmtId="0" fontId="19" fillId="6" borderId="65" xfId="2" applyFont="1" applyFill="1" applyBorder="1" applyAlignment="1">
      <alignment horizontal="center" vertical="center" wrapText="1"/>
    </xf>
    <xf numFmtId="0" fontId="19" fillId="6" borderId="51" xfId="2" applyFont="1" applyFill="1" applyBorder="1" applyAlignment="1">
      <alignment horizontal="center" vertical="center" wrapText="1"/>
    </xf>
    <xf numFmtId="0" fontId="19" fillId="6" borderId="41" xfId="2" applyFont="1" applyFill="1" applyBorder="1" applyAlignment="1">
      <alignment horizontal="center" vertical="center" wrapText="1"/>
    </xf>
    <xf numFmtId="0" fontId="19" fillId="2" borderId="68" xfId="2" applyFont="1" applyFill="1" applyBorder="1" applyAlignment="1">
      <alignment horizontal="center" vertical="center"/>
    </xf>
    <xf numFmtId="0" fontId="19" fillId="2" borderId="69" xfId="2" applyFont="1" applyFill="1" applyBorder="1" applyAlignment="1">
      <alignment horizontal="center" vertical="center"/>
    </xf>
    <xf numFmtId="0" fontId="19" fillId="2" borderId="70" xfId="2" applyFont="1" applyFill="1" applyBorder="1" applyAlignment="1">
      <alignment horizontal="center" vertical="center"/>
    </xf>
    <xf numFmtId="0" fontId="31" fillId="2" borderId="0" xfId="2" applyNumberFormat="1" applyFont="1" applyFill="1" applyBorder="1" applyAlignment="1">
      <alignment horizontal="center" vertical="center"/>
    </xf>
    <xf numFmtId="0" fontId="19" fillId="6" borderId="13" xfId="5" applyNumberFormat="1" applyFont="1" applyFill="1" applyBorder="1" applyAlignment="1">
      <alignment horizontal="center" vertical="center" wrapText="1"/>
    </xf>
    <xf numFmtId="0" fontId="19" fillId="6" borderId="53" xfId="5" applyNumberFormat="1" applyFont="1" applyFill="1" applyBorder="1" applyAlignment="1">
      <alignment horizontal="center" vertical="center" wrapText="1"/>
    </xf>
    <xf numFmtId="0" fontId="19" fillId="6" borderId="14" xfId="5" applyNumberFormat="1" applyFont="1" applyFill="1" applyBorder="1" applyAlignment="1">
      <alignment horizontal="center" vertical="center" wrapText="1"/>
    </xf>
    <xf numFmtId="0" fontId="19" fillId="6" borderId="15" xfId="5" applyNumberFormat="1" applyFont="1" applyFill="1" applyBorder="1" applyAlignment="1">
      <alignment horizontal="center" vertical="center" wrapText="1"/>
    </xf>
    <xf numFmtId="0" fontId="19" fillId="6" borderId="12" xfId="5" applyNumberFormat="1" applyFont="1" applyFill="1" applyBorder="1" applyAlignment="1">
      <alignment horizontal="center" vertical="center" wrapText="1"/>
    </xf>
    <xf numFmtId="0" fontId="19" fillId="6" borderId="81" xfId="2" applyFont="1" applyFill="1" applyBorder="1" applyAlignment="1">
      <alignment horizontal="center" vertical="center" wrapText="1"/>
    </xf>
    <xf numFmtId="0" fontId="19" fillId="6" borderId="52" xfId="2" applyFont="1" applyFill="1" applyBorder="1" applyAlignment="1">
      <alignment horizontal="center" vertical="center" wrapText="1"/>
    </xf>
    <xf numFmtId="0" fontId="19" fillId="2" borderId="82" xfId="2" applyFont="1" applyFill="1" applyBorder="1" applyAlignment="1">
      <alignment horizontal="center" vertical="center" wrapText="1"/>
    </xf>
    <xf numFmtId="3" fontId="23" fillId="0" borderId="3" xfId="2" applyNumberFormat="1" applyFont="1" applyFill="1" applyBorder="1" applyAlignment="1">
      <alignment horizontal="left" vertical="top"/>
    </xf>
    <xf numFmtId="3" fontId="23" fillId="0" borderId="4" xfId="2" applyNumberFormat="1" applyFont="1" applyFill="1" applyBorder="1" applyAlignment="1">
      <alignment horizontal="left" vertical="top"/>
    </xf>
    <xf numFmtId="0" fontId="23" fillId="2" borderId="7" xfId="2" quotePrefix="1" applyFont="1" applyFill="1" applyBorder="1" applyAlignment="1">
      <alignment horizontal="center" vertical="top" wrapText="1"/>
    </xf>
    <xf numFmtId="3" fontId="19" fillId="11" borderId="82" xfId="2" applyNumberFormat="1" applyFont="1" applyFill="1" applyBorder="1" applyAlignment="1">
      <alignment horizontal="left" vertical="top" wrapText="1"/>
    </xf>
    <xf numFmtId="3" fontId="19" fillId="11" borderId="69" xfId="2" applyNumberFormat="1" applyFont="1" applyFill="1" applyBorder="1" applyAlignment="1">
      <alignment horizontal="left" vertical="top" wrapText="1"/>
    </xf>
    <xf numFmtId="3" fontId="19" fillId="11" borderId="70" xfId="2" applyNumberFormat="1" applyFont="1" applyFill="1" applyBorder="1" applyAlignment="1">
      <alignment horizontal="left" vertical="top" wrapText="1"/>
    </xf>
    <xf numFmtId="0" fontId="40" fillId="11" borderId="103" xfId="9" applyFont="1" applyFill="1" applyBorder="1" applyAlignment="1">
      <alignment vertical="top" wrapText="1"/>
    </xf>
    <xf numFmtId="0" fontId="40" fillId="11" borderId="74" xfId="9" applyFont="1" applyFill="1" applyBorder="1" applyAlignment="1">
      <alignment vertical="top" wrapText="1"/>
    </xf>
    <xf numFmtId="0" fontId="40" fillId="11" borderId="3" xfId="9" applyFont="1" applyFill="1" applyBorder="1" applyAlignment="1">
      <alignment vertical="top" wrapText="1"/>
    </xf>
    <xf numFmtId="0" fontId="40" fillId="11" borderId="4" xfId="9" applyFont="1" applyFill="1" applyBorder="1" applyAlignment="1">
      <alignment vertical="top" wrapText="1"/>
    </xf>
    <xf numFmtId="0" fontId="40" fillId="12" borderId="26" xfId="14" applyFont="1" applyFill="1" applyBorder="1" applyAlignment="1">
      <alignment vertical="top" wrapText="1"/>
    </xf>
    <xf numFmtId="0" fontId="40" fillId="12" borderId="27" xfId="14" applyFont="1" applyFill="1" applyBorder="1" applyAlignment="1">
      <alignment vertical="top" wrapText="1"/>
    </xf>
    <xf numFmtId="0" fontId="40" fillId="12" borderId="3" xfId="14" applyFont="1" applyFill="1" applyBorder="1" applyAlignment="1">
      <alignment vertical="top" wrapText="1"/>
    </xf>
    <xf numFmtId="0" fontId="40" fillId="12" borderId="4" xfId="14" applyFont="1" applyFill="1" applyBorder="1" applyAlignment="1">
      <alignment vertical="top" wrapText="1"/>
    </xf>
    <xf numFmtId="0" fontId="40" fillId="11" borderId="3" xfId="9" applyFont="1" applyFill="1" applyBorder="1" applyAlignment="1">
      <alignment horizontal="left" vertical="top" wrapText="1"/>
    </xf>
    <xf numFmtId="0" fontId="40" fillId="11" borderId="4" xfId="9" applyFont="1" applyFill="1" applyBorder="1" applyAlignment="1">
      <alignment horizontal="left" vertical="top" wrapText="1"/>
    </xf>
    <xf numFmtId="0" fontId="40" fillId="10" borderId="103" xfId="14" applyFont="1" applyFill="1" applyBorder="1" applyAlignment="1">
      <alignment vertical="top" wrapText="1"/>
    </xf>
    <xf numFmtId="0" fontId="40" fillId="10" borderId="74" xfId="14" applyFont="1" applyFill="1" applyBorder="1" applyAlignment="1">
      <alignment vertical="top" wrapText="1"/>
    </xf>
    <xf numFmtId="0" fontId="40" fillId="11" borderId="3" xfId="9" applyFont="1" applyFill="1" applyBorder="1" applyAlignment="1">
      <alignment horizontal="left" vertical="top"/>
    </xf>
    <xf numFmtId="0" fontId="40" fillId="11" borderId="4" xfId="9" applyFont="1" applyFill="1" applyBorder="1" applyAlignment="1">
      <alignment horizontal="left" vertical="top"/>
    </xf>
    <xf numFmtId="0" fontId="19" fillId="10" borderId="82" xfId="9" applyFont="1" applyFill="1" applyBorder="1" applyAlignment="1">
      <alignment horizontal="left" vertical="top" wrapText="1"/>
    </xf>
    <xf numFmtId="0" fontId="19" fillId="10" borderId="69" xfId="9" applyFont="1" applyFill="1" applyBorder="1" applyAlignment="1">
      <alignment horizontal="left" vertical="top" wrapText="1"/>
    </xf>
    <xf numFmtId="0" fontId="19" fillId="10" borderId="70" xfId="9" applyFont="1" applyFill="1" applyBorder="1" applyAlignment="1">
      <alignment horizontal="left" vertical="top" wrapText="1"/>
    </xf>
    <xf numFmtId="0" fontId="19" fillId="11" borderId="82" xfId="9" applyFont="1" applyFill="1" applyBorder="1" applyAlignment="1">
      <alignment horizontal="left" vertical="top" wrapText="1"/>
    </xf>
    <xf numFmtId="0" fontId="19" fillId="11" borderId="69" xfId="9" applyFont="1" applyFill="1" applyBorder="1" applyAlignment="1">
      <alignment horizontal="left" vertical="top" wrapText="1"/>
    </xf>
    <xf numFmtId="0" fontId="19" fillId="11" borderId="70" xfId="9" applyFont="1" applyFill="1" applyBorder="1" applyAlignment="1">
      <alignment horizontal="left" vertical="top" wrapText="1"/>
    </xf>
    <xf numFmtId="0" fontId="40" fillId="4" borderId="3" xfId="9" applyFont="1" applyFill="1" applyBorder="1" applyAlignment="1">
      <alignment vertical="top" wrapText="1"/>
    </xf>
    <xf numFmtId="0" fontId="40" fillId="4" borderId="4" xfId="9" applyFont="1" applyFill="1" applyBorder="1" applyAlignment="1">
      <alignment vertical="top" wrapText="1"/>
    </xf>
    <xf numFmtId="0" fontId="24" fillId="12" borderId="82" xfId="2" applyFont="1" applyFill="1" applyBorder="1" applyAlignment="1">
      <alignment horizontal="left" vertical="top" wrapText="1"/>
    </xf>
    <xf numFmtId="0" fontId="24" fillId="12" borderId="69" xfId="2" applyFont="1" applyFill="1" applyBorder="1" applyAlignment="1">
      <alignment horizontal="left" vertical="top" wrapText="1"/>
    </xf>
    <xf numFmtId="0" fontId="24" fillId="12" borderId="70" xfId="2" applyFont="1" applyFill="1" applyBorder="1" applyAlignment="1">
      <alignment horizontal="left" vertical="top" wrapText="1"/>
    </xf>
    <xf numFmtId="0" fontId="40" fillId="4" borderId="3" xfId="9" applyFont="1" applyFill="1" applyBorder="1" applyAlignment="1">
      <alignment horizontal="left" vertical="top" wrapText="1"/>
    </xf>
    <xf numFmtId="0" fontId="40" fillId="4" borderId="4" xfId="9" applyFont="1" applyFill="1" applyBorder="1" applyAlignment="1">
      <alignment horizontal="left" vertical="top" wrapText="1"/>
    </xf>
    <xf numFmtId="0" fontId="40" fillId="10" borderId="89" xfId="9" applyFont="1" applyFill="1" applyBorder="1" applyAlignment="1">
      <alignment horizontal="left" vertical="top" wrapText="1"/>
    </xf>
    <xf numFmtId="0" fontId="40" fillId="10" borderId="85" xfId="9" applyFont="1" applyFill="1" applyBorder="1" applyAlignment="1">
      <alignment horizontal="left" vertical="top" wrapText="1"/>
    </xf>
    <xf numFmtId="0" fontId="21" fillId="0" borderId="82" xfId="0" applyFont="1" applyBorder="1" applyAlignment="1">
      <alignment vertical="top" wrapText="1" readingOrder="1"/>
    </xf>
    <xf numFmtId="0" fontId="9" fillId="0" borderId="70" xfId="0" applyFont="1" applyBorder="1" applyAlignment="1">
      <alignment vertical="top" wrapText="1" readingOrder="1"/>
    </xf>
    <xf numFmtId="0" fontId="21" fillId="0" borderId="70" xfId="0" applyFont="1" applyBorder="1" applyAlignment="1">
      <alignment vertical="top" wrapText="1" readingOrder="1"/>
    </xf>
    <xf numFmtId="0" fontId="40" fillId="0" borderId="82" xfId="0" applyFont="1" applyBorder="1" applyAlignment="1">
      <alignment horizontal="left" vertical="top" wrapText="1"/>
    </xf>
    <xf numFmtId="0" fontId="40" fillId="0" borderId="70" xfId="0" applyFont="1" applyBorder="1" applyAlignment="1">
      <alignment horizontal="left" vertical="top" wrapText="1"/>
    </xf>
    <xf numFmtId="0" fontId="9" fillId="0" borderId="82" xfId="0" applyFont="1" applyBorder="1" applyAlignment="1">
      <alignment horizontal="left" vertical="top" wrapText="1"/>
    </xf>
    <xf numFmtId="0" fontId="9" fillId="0" borderId="70" xfId="0" applyFont="1" applyBorder="1" applyAlignment="1">
      <alignment horizontal="left" vertical="top" wrapText="1"/>
    </xf>
    <xf numFmtId="0" fontId="21" fillId="0" borderId="82" xfId="0" applyFont="1" applyBorder="1" applyAlignment="1">
      <alignment vertical="top" wrapText="1"/>
    </xf>
    <xf numFmtId="0" fontId="21" fillId="0" borderId="70" xfId="0" applyFont="1" applyBorder="1" applyAlignment="1">
      <alignment vertical="top" wrapText="1"/>
    </xf>
    <xf numFmtId="0" fontId="23" fillId="10" borderId="3" xfId="9" applyFont="1" applyFill="1" applyBorder="1" applyAlignment="1">
      <alignment vertical="top" wrapText="1"/>
    </xf>
    <xf numFmtId="0" fontId="23" fillId="10" borderId="4" xfId="9" applyFont="1" applyFill="1" applyBorder="1" applyAlignment="1">
      <alignment vertical="top" wrapText="1"/>
    </xf>
    <xf numFmtId="0" fontId="23" fillId="10" borderId="103" xfId="14" applyFont="1" applyFill="1" applyBorder="1" applyAlignment="1">
      <alignment vertical="top" wrapText="1"/>
    </xf>
    <xf numFmtId="0" fontId="23" fillId="10" borderId="74" xfId="14" applyFont="1" applyFill="1" applyBorder="1" applyAlignment="1">
      <alignment vertical="top" wrapText="1"/>
    </xf>
    <xf numFmtId="0" fontId="23" fillId="11" borderId="3" xfId="9" applyFont="1" applyFill="1" applyBorder="1" applyAlignment="1">
      <alignment horizontal="left" vertical="top" wrapText="1"/>
    </xf>
    <xf numFmtId="0" fontId="23" fillId="11" borderId="4" xfId="9" applyFont="1" applyFill="1" applyBorder="1" applyAlignment="1">
      <alignment horizontal="left" vertical="top" wrapText="1"/>
    </xf>
    <xf numFmtId="0" fontId="44" fillId="0" borderId="82" xfId="0" applyFont="1" applyBorder="1" applyAlignment="1">
      <alignment vertical="top" wrapText="1" readingOrder="1"/>
    </xf>
    <xf numFmtId="0" fontId="44" fillId="0" borderId="70" xfId="0" applyFont="1" applyBorder="1" applyAlignment="1">
      <alignment vertical="top" wrapText="1" readingOrder="1"/>
    </xf>
    <xf numFmtId="0" fontId="23" fillId="11" borderId="3" xfId="9" applyFont="1" applyFill="1" applyBorder="1" applyAlignment="1">
      <alignment vertical="top" wrapText="1"/>
    </xf>
    <xf numFmtId="0" fontId="23" fillId="11" borderId="4" xfId="9" applyFont="1" applyFill="1" applyBorder="1" applyAlignment="1">
      <alignment vertical="top" wrapText="1"/>
    </xf>
    <xf numFmtId="0" fontId="23" fillId="0" borderId="82" xfId="10" applyFont="1" applyFill="1" applyBorder="1" applyAlignment="1">
      <alignment vertical="top" wrapText="1"/>
    </xf>
    <xf numFmtId="0" fontId="23" fillId="0" borderId="70" xfId="10" applyFont="1" applyFill="1" applyBorder="1" applyAlignment="1">
      <alignment vertical="top" wrapText="1"/>
    </xf>
    <xf numFmtId="0" fontId="23" fillId="11" borderId="103" xfId="9" applyFont="1" applyFill="1" applyBorder="1" applyAlignment="1">
      <alignment vertical="top" wrapText="1"/>
    </xf>
    <xf numFmtId="0" fontId="23" fillId="11" borderId="74" xfId="9" applyFont="1" applyFill="1" applyBorder="1" applyAlignment="1">
      <alignment vertical="top" wrapText="1"/>
    </xf>
    <xf numFmtId="0" fontId="19" fillId="6" borderId="121" xfId="5" applyNumberFormat="1" applyFont="1" applyFill="1" applyBorder="1" applyAlignment="1">
      <alignment horizontal="center" vertical="center" wrapText="1"/>
    </xf>
    <xf numFmtId="0" fontId="23" fillId="0" borderId="3" xfId="0" applyFont="1" applyFill="1" applyBorder="1" applyAlignment="1">
      <alignment vertical="top" wrapText="1" readingOrder="1"/>
    </xf>
    <xf numFmtId="0" fontId="23" fillId="0" borderId="4" xfId="0" applyFont="1" applyFill="1" applyBorder="1" applyAlignment="1">
      <alignment vertical="top" wrapText="1" readingOrder="1"/>
    </xf>
    <xf numFmtId="0" fontId="23" fillId="0" borderId="3" xfId="0" applyFont="1" applyFill="1" applyBorder="1" applyAlignment="1">
      <alignment horizontal="left" vertical="top" wrapText="1"/>
    </xf>
    <xf numFmtId="0" fontId="23" fillId="0" borderId="4" xfId="0" applyFont="1" applyFill="1" applyBorder="1" applyAlignment="1">
      <alignment horizontal="left" vertical="top" wrapText="1"/>
    </xf>
    <xf numFmtId="0" fontId="19" fillId="8" borderId="82" xfId="9" applyFont="1" applyFill="1" applyBorder="1" applyAlignment="1">
      <alignment horizontal="left" vertical="top" wrapText="1"/>
    </xf>
    <xf numFmtId="0" fontId="19" fillId="8" borderId="69" xfId="9" applyFont="1" applyFill="1" applyBorder="1" applyAlignment="1">
      <alignment horizontal="left" vertical="top" wrapText="1"/>
    </xf>
    <xf numFmtId="0" fontId="19" fillId="8" borderId="70" xfId="9" applyFont="1" applyFill="1" applyBorder="1" applyAlignment="1">
      <alignment horizontal="left" vertical="top" wrapText="1"/>
    </xf>
    <xf numFmtId="0" fontId="23" fillId="0" borderId="58" xfId="14" applyFont="1" applyFill="1" applyBorder="1" applyAlignment="1">
      <alignment vertical="top" wrapText="1"/>
    </xf>
    <xf numFmtId="0" fontId="23" fillId="0" borderId="57" xfId="14" applyFont="1" applyFill="1" applyBorder="1" applyAlignment="1">
      <alignment vertical="top" wrapText="1"/>
    </xf>
    <xf numFmtId="0" fontId="23" fillId="0" borderId="3" xfId="9" applyFont="1" applyFill="1" applyBorder="1" applyAlignment="1">
      <alignment vertical="top" wrapText="1"/>
    </xf>
    <xf numFmtId="0" fontId="23" fillId="0" borderId="4" xfId="9" applyFont="1" applyFill="1" applyBorder="1" applyAlignment="1">
      <alignment vertical="top" wrapText="1"/>
    </xf>
    <xf numFmtId="0" fontId="45" fillId="0" borderId="3" xfId="0" applyFont="1" applyFill="1" applyBorder="1" applyAlignment="1">
      <alignment vertical="top" wrapText="1" readingOrder="1"/>
    </xf>
    <xf numFmtId="0" fontId="45" fillId="0" borderId="4" xfId="0" applyFont="1" applyFill="1" applyBorder="1" applyAlignment="1">
      <alignment vertical="top" wrapText="1" readingOrder="1"/>
    </xf>
    <xf numFmtId="0" fontId="45" fillId="0" borderId="89" xfId="0" applyFont="1" applyFill="1" applyBorder="1" applyAlignment="1">
      <alignment vertical="top" wrapText="1" readingOrder="1"/>
    </xf>
    <xf numFmtId="0" fontId="45" fillId="0" borderId="85" xfId="0" applyFont="1" applyFill="1" applyBorder="1" applyAlignment="1">
      <alignment vertical="top" wrapText="1" readingOrder="1"/>
    </xf>
    <xf numFmtId="0" fontId="19" fillId="8" borderId="82" xfId="2" applyFont="1" applyFill="1" applyBorder="1" applyAlignment="1">
      <alignment horizontal="left" vertical="top" wrapText="1"/>
    </xf>
    <xf numFmtId="0" fontId="19" fillId="8" borderId="69" xfId="2" applyFont="1" applyFill="1" applyBorder="1" applyAlignment="1">
      <alignment horizontal="left" vertical="top" wrapText="1"/>
    </xf>
    <xf numFmtId="0" fontId="19" fillId="8" borderId="70" xfId="2" applyFont="1" applyFill="1" applyBorder="1" applyAlignment="1">
      <alignment horizontal="left" vertical="top" wrapText="1"/>
    </xf>
    <xf numFmtId="0" fontId="23" fillId="0" borderId="1" xfId="0" applyFont="1" applyFill="1" applyBorder="1" applyAlignment="1">
      <alignment horizontal="left" vertical="top" wrapText="1"/>
    </xf>
    <xf numFmtId="0" fontId="23" fillId="0" borderId="2" xfId="0" applyFont="1" applyFill="1" applyBorder="1" applyAlignment="1">
      <alignment horizontal="left" vertical="top" wrapText="1"/>
    </xf>
    <xf numFmtId="0" fontId="23" fillId="0" borderId="95" xfId="9" applyFont="1" applyFill="1" applyBorder="1" applyAlignment="1">
      <alignment horizontal="left" vertical="top" wrapText="1"/>
    </xf>
    <xf numFmtId="0" fontId="23" fillId="0" borderId="94" xfId="9" applyFont="1" applyFill="1" applyBorder="1" applyAlignment="1">
      <alignment horizontal="left" vertical="top" wrapText="1"/>
    </xf>
    <xf numFmtId="0" fontId="45" fillId="0" borderId="3" xfId="0" applyFont="1" applyBorder="1" applyAlignment="1">
      <alignment vertical="top" wrapText="1" readingOrder="1"/>
    </xf>
    <xf numFmtId="0" fontId="45" fillId="0" borderId="4" xfId="0" applyFont="1" applyBorder="1" applyAlignment="1">
      <alignment vertical="top" wrapText="1" readingOrder="1"/>
    </xf>
    <xf numFmtId="0" fontId="23" fillId="0" borderId="58" xfId="0" applyFont="1" applyFill="1" applyBorder="1" applyAlignment="1">
      <alignment horizontal="left" vertical="top" wrapText="1"/>
    </xf>
    <xf numFmtId="0" fontId="23" fillId="0" borderId="57" xfId="0" applyFont="1" applyFill="1" applyBorder="1" applyAlignment="1">
      <alignment horizontal="left" vertical="top" wrapText="1"/>
    </xf>
    <xf numFmtId="0" fontId="23" fillId="0" borderId="3" xfId="0" applyFont="1" applyFill="1" applyBorder="1" applyAlignment="1">
      <alignment vertical="top" wrapText="1"/>
    </xf>
    <xf numFmtId="0" fontId="23" fillId="0" borderId="4" xfId="0" applyFont="1" applyFill="1" applyBorder="1" applyAlignment="1">
      <alignment vertical="top" wrapText="1"/>
    </xf>
    <xf numFmtId="3" fontId="19" fillId="8" borderId="82" xfId="2" applyNumberFormat="1" applyFont="1" applyFill="1" applyBorder="1" applyAlignment="1">
      <alignment horizontal="left" vertical="top" wrapText="1"/>
    </xf>
    <xf numFmtId="3" fontId="19" fillId="8" borderId="69" xfId="2" applyNumberFormat="1" applyFont="1" applyFill="1" applyBorder="1" applyAlignment="1">
      <alignment horizontal="left" vertical="top" wrapText="1"/>
    </xf>
    <xf numFmtId="3" fontId="19" fillId="8" borderId="70" xfId="2" applyNumberFormat="1" applyFont="1" applyFill="1" applyBorder="1" applyAlignment="1">
      <alignment horizontal="left" vertical="top" wrapText="1"/>
    </xf>
    <xf numFmtId="0" fontId="23" fillId="0" borderId="58" xfId="9" applyFont="1" applyFill="1" applyBorder="1" applyAlignment="1">
      <alignment vertical="top" wrapText="1"/>
    </xf>
    <xf numFmtId="0" fontId="23" fillId="0" borderId="57" xfId="9" applyFont="1" applyFill="1" applyBorder="1" applyAlignment="1">
      <alignment vertical="top" wrapText="1"/>
    </xf>
    <xf numFmtId="0" fontId="23" fillId="0" borderId="3" xfId="10" applyFont="1" applyFill="1" applyBorder="1" applyAlignment="1">
      <alignment vertical="top" wrapText="1"/>
    </xf>
    <xf numFmtId="0" fontId="23" fillId="0" borderId="4" xfId="10" applyFont="1" applyFill="1" applyBorder="1" applyAlignment="1">
      <alignment vertical="top" wrapText="1"/>
    </xf>
    <xf numFmtId="0" fontId="23" fillId="0" borderId="3" xfId="9" applyFont="1" applyFill="1" applyBorder="1" applyAlignment="1">
      <alignment horizontal="left" vertical="top" wrapText="1"/>
    </xf>
    <xf numFmtId="0" fontId="23" fillId="0" borderId="4" xfId="9" applyFont="1" applyFill="1" applyBorder="1" applyAlignment="1">
      <alignment horizontal="left" vertical="top" wrapText="1"/>
    </xf>
    <xf numFmtId="3" fontId="23" fillId="2" borderId="11" xfId="0" applyNumberFormat="1" applyFont="1" applyFill="1" applyBorder="1" applyAlignment="1">
      <alignment horizontal="left" vertical="top" wrapText="1"/>
    </xf>
    <xf numFmtId="0" fontId="19" fillId="2" borderId="108" xfId="2" quotePrefix="1" applyFont="1" applyFill="1" applyBorder="1" applyAlignment="1">
      <alignment horizontal="center" vertical="top" wrapText="1"/>
    </xf>
    <xf numFmtId="0" fontId="19" fillId="2" borderId="109" xfId="2" quotePrefix="1" applyFont="1" applyFill="1" applyBorder="1" applyAlignment="1">
      <alignment horizontal="center" vertical="top" wrapText="1"/>
    </xf>
    <xf numFmtId="0" fontId="23" fillId="2" borderId="3" xfId="2" quotePrefix="1" applyFont="1" applyFill="1" applyBorder="1" applyAlignment="1">
      <alignment horizontal="center" vertical="top" wrapText="1"/>
    </xf>
    <xf numFmtId="0" fontId="23" fillId="2" borderId="4" xfId="2" quotePrefix="1" applyFont="1" applyFill="1" applyBorder="1" applyAlignment="1">
      <alignment horizontal="center" vertical="top" wrapText="1"/>
    </xf>
    <xf numFmtId="0" fontId="19" fillId="13" borderId="68" xfId="2" quotePrefix="1" applyFont="1" applyFill="1" applyBorder="1" applyAlignment="1">
      <alignment horizontal="right" vertical="center"/>
    </xf>
    <xf numFmtId="0" fontId="19" fillId="13" borderId="69" xfId="2" quotePrefix="1" applyFont="1" applyFill="1" applyBorder="1" applyAlignment="1">
      <alignment horizontal="right" vertical="center"/>
    </xf>
    <xf numFmtId="0" fontId="19" fillId="13" borderId="70" xfId="2" quotePrefix="1" applyFont="1" applyFill="1" applyBorder="1" applyAlignment="1">
      <alignment horizontal="right" vertical="center"/>
    </xf>
    <xf numFmtId="0" fontId="19" fillId="13" borderId="82" xfId="2" applyFont="1" applyFill="1" applyBorder="1" applyAlignment="1">
      <alignment horizontal="center" vertical="center" wrapText="1"/>
    </xf>
    <xf numFmtId="0" fontId="19" fillId="13" borderId="69" xfId="2" applyFont="1" applyFill="1" applyBorder="1" applyAlignment="1">
      <alignment horizontal="center" vertical="center" wrapText="1"/>
    </xf>
    <xf numFmtId="0" fontId="19" fillId="13" borderId="70" xfId="2" applyFont="1" applyFill="1" applyBorder="1" applyAlignment="1">
      <alignment horizontal="center" vertical="center" wrapText="1"/>
    </xf>
    <xf numFmtId="1" fontId="0" fillId="0" borderId="28" xfId="1" applyNumberFormat="1" applyFont="1" applyBorder="1" applyAlignment="1">
      <alignment horizontal="center" vertical="center" wrapText="1"/>
    </xf>
    <xf numFmtId="1" fontId="0" fillId="0" borderId="29" xfId="1" applyNumberFormat="1" applyFont="1" applyBorder="1" applyAlignment="1">
      <alignment horizontal="center" vertical="center" wrapText="1"/>
    </xf>
    <xf numFmtId="1" fontId="0" fillId="0" borderId="30" xfId="1" applyNumberFormat="1" applyFont="1" applyBorder="1" applyAlignment="1">
      <alignment horizontal="center" vertical="center" wrapText="1"/>
    </xf>
    <xf numFmtId="0" fontId="0" fillId="2" borderId="13"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9" fontId="0" fillId="2" borderId="13" xfId="1" applyFont="1" applyFill="1" applyBorder="1" applyAlignment="1">
      <alignment horizontal="center" vertical="center" wrapText="1"/>
    </xf>
    <xf numFmtId="9" fontId="0" fillId="2" borderId="22" xfId="1" applyFont="1" applyFill="1" applyBorder="1" applyAlignment="1">
      <alignment horizontal="center" vertical="center" wrapText="1"/>
    </xf>
    <xf numFmtId="0" fontId="4" fillId="0" borderId="89" xfId="0" applyFont="1" applyBorder="1" applyAlignment="1">
      <alignment horizontal="left" vertical="center" wrapText="1"/>
    </xf>
    <xf numFmtId="0" fontId="4" fillId="0" borderId="85" xfId="0" applyFont="1" applyBorder="1" applyAlignment="1">
      <alignment horizontal="left" vertical="center" wrapText="1"/>
    </xf>
    <xf numFmtId="167" fontId="23" fillId="0" borderId="85" xfId="12" applyNumberFormat="1" applyFont="1" applyFill="1" applyBorder="1" applyAlignment="1">
      <alignment horizontal="justify" vertical="center" wrapText="1"/>
    </xf>
    <xf numFmtId="167" fontId="23" fillId="0" borderId="27" xfId="12" applyNumberFormat="1" applyFont="1" applyFill="1" applyBorder="1" applyAlignment="1">
      <alignment horizontal="justify" vertical="center" wrapText="1"/>
    </xf>
    <xf numFmtId="167" fontId="23" fillId="0" borderId="2" xfId="12" applyNumberFormat="1" applyFont="1" applyFill="1" applyBorder="1" applyAlignment="1">
      <alignment vertical="center" wrapText="1"/>
    </xf>
    <xf numFmtId="0" fontId="19" fillId="0" borderId="0" xfId="2" applyNumberFormat="1" applyFont="1" applyFill="1" applyBorder="1" applyAlignment="1">
      <alignment horizontal="center" vertical="center"/>
    </xf>
    <xf numFmtId="0" fontId="19" fillId="0" borderId="16" xfId="2" applyFont="1" applyFill="1" applyBorder="1" applyAlignment="1">
      <alignment horizontal="center" vertical="center" wrapText="1"/>
    </xf>
    <xf numFmtId="0" fontId="19" fillId="0" borderId="18" xfId="2" applyFont="1" applyFill="1" applyBorder="1" applyAlignment="1">
      <alignment horizontal="center" vertical="center" wrapText="1"/>
    </xf>
    <xf numFmtId="0" fontId="19" fillId="0" borderId="65" xfId="2" applyFont="1" applyFill="1" applyBorder="1" applyAlignment="1">
      <alignment horizontal="center" vertical="center" wrapText="1"/>
    </xf>
    <xf numFmtId="0" fontId="19" fillId="0" borderId="41" xfId="2" applyFont="1" applyFill="1" applyBorder="1" applyAlignment="1">
      <alignment horizontal="center" vertical="center" wrapText="1"/>
    </xf>
    <xf numFmtId="0" fontId="19" fillId="0" borderId="13" xfId="2" applyFont="1" applyFill="1" applyBorder="1" applyAlignment="1">
      <alignment horizontal="center" vertical="center" wrapText="1"/>
    </xf>
    <xf numFmtId="0" fontId="19" fillId="0" borderId="53" xfId="2" applyFont="1" applyFill="1" applyBorder="1" applyAlignment="1">
      <alignment horizontal="center" vertical="center" wrapText="1"/>
    </xf>
    <xf numFmtId="0" fontId="20" fillId="0" borderId="13" xfId="5" applyNumberFormat="1" applyFont="1" applyFill="1" applyBorder="1" applyAlignment="1">
      <alignment horizontal="center" vertical="center" wrapText="1"/>
    </xf>
    <xf numFmtId="0" fontId="20" fillId="0" borderId="53" xfId="5" applyNumberFormat="1" applyFont="1" applyFill="1" applyBorder="1" applyAlignment="1">
      <alignment horizontal="center" vertical="center" wrapText="1"/>
    </xf>
    <xf numFmtId="166" fontId="9" fillId="0" borderId="80" xfId="13" applyFont="1" applyFill="1" applyBorder="1" applyAlignment="1">
      <alignment horizontal="center" vertical="center" wrapText="1"/>
    </xf>
    <xf numFmtId="166" fontId="9" fillId="0" borderId="11" xfId="13" applyFont="1" applyFill="1" applyBorder="1" applyAlignment="1">
      <alignment horizontal="center" vertical="center" wrapText="1"/>
    </xf>
    <xf numFmtId="166" fontId="9" fillId="0" borderId="89" xfId="95" applyFont="1" applyFill="1" applyBorder="1" applyAlignment="1">
      <alignment horizontal="center" vertical="center" wrapText="1"/>
    </xf>
    <xf numFmtId="0" fontId="9" fillId="0" borderId="85" xfId="11" applyNumberFormat="1" applyFont="1" applyFill="1" applyBorder="1" applyAlignment="1">
      <alignment horizontal="left" vertical="center" wrapText="1"/>
    </xf>
    <xf numFmtId="0" fontId="9" fillId="0" borderId="27" xfId="11" applyNumberFormat="1" applyFont="1" applyFill="1" applyBorder="1" applyAlignment="1">
      <alignment horizontal="left" vertical="center" wrapText="1"/>
    </xf>
    <xf numFmtId="0" fontId="9" fillId="0" borderId="11" xfId="0" applyFont="1" applyFill="1" applyBorder="1" applyAlignment="1">
      <alignment horizontal="justify" vertical="center" wrapText="1"/>
    </xf>
    <xf numFmtId="167" fontId="23" fillId="0" borderId="85" xfId="12" applyNumberFormat="1" applyFont="1" applyFill="1" applyBorder="1" applyAlignment="1">
      <alignment horizontal="left" vertical="center"/>
    </xf>
    <xf numFmtId="167" fontId="23" fillId="0" borderId="27" xfId="12" applyNumberFormat="1" applyFont="1" applyFill="1" applyBorder="1" applyAlignment="1">
      <alignment horizontal="left" vertical="center"/>
    </xf>
    <xf numFmtId="0" fontId="9" fillId="0" borderId="27" xfId="12" applyNumberFormat="1" applyFont="1" applyFill="1" applyBorder="1" applyAlignment="1">
      <alignment horizontal="justify" vertical="center" wrapText="1"/>
    </xf>
    <xf numFmtId="0" fontId="19" fillId="7" borderId="68" xfId="2" quotePrefix="1" applyFont="1" applyFill="1" applyBorder="1" applyAlignment="1">
      <alignment horizontal="center" vertical="center" wrapText="1"/>
    </xf>
    <xf numFmtId="0" fontId="19" fillId="7" borderId="70" xfId="2" quotePrefix="1" applyFont="1" applyFill="1" applyBorder="1" applyAlignment="1">
      <alignment horizontal="center" vertical="center" wrapText="1"/>
    </xf>
    <xf numFmtId="0" fontId="19" fillId="0" borderId="68" xfId="2" quotePrefix="1" applyFont="1" applyFill="1" applyBorder="1" applyAlignment="1">
      <alignment horizontal="center" vertical="center" wrapText="1"/>
    </xf>
    <xf numFmtId="0" fontId="19" fillId="0" borderId="70" xfId="2" quotePrefix="1" applyFont="1" applyFill="1" applyBorder="1" applyAlignment="1">
      <alignment horizontal="center" vertical="center" wrapText="1"/>
    </xf>
    <xf numFmtId="0" fontId="19" fillId="0" borderId="68" xfId="2" applyFont="1" applyFill="1" applyBorder="1" applyAlignment="1">
      <alignment horizontal="left" vertical="center" wrapText="1"/>
    </xf>
    <xf numFmtId="0" fontId="19" fillId="0" borderId="69" xfId="2" applyFont="1" applyFill="1" applyBorder="1" applyAlignment="1">
      <alignment horizontal="left" vertical="center" wrapText="1"/>
    </xf>
    <xf numFmtId="0" fontId="19" fillId="0" borderId="70" xfId="2" applyFont="1" applyFill="1" applyBorder="1" applyAlignment="1">
      <alignment horizontal="left" vertical="center" wrapText="1"/>
    </xf>
    <xf numFmtId="0" fontId="19" fillId="9" borderId="68" xfId="2" applyFont="1" applyFill="1" applyBorder="1" applyAlignment="1">
      <alignment horizontal="left" vertical="center" wrapText="1"/>
    </xf>
    <xf numFmtId="0" fontId="19" fillId="9" borderId="69" xfId="2" applyFont="1" applyFill="1" applyBorder="1" applyAlignment="1">
      <alignment horizontal="left" vertical="center" wrapText="1"/>
    </xf>
    <xf numFmtId="0" fontId="19" fillId="9" borderId="70" xfId="2" applyFont="1" applyFill="1" applyBorder="1" applyAlignment="1">
      <alignment horizontal="left" vertical="center" wrapText="1"/>
    </xf>
    <xf numFmtId="0" fontId="19" fillId="7" borderId="82" xfId="0" applyFont="1" applyFill="1" applyBorder="1" applyAlignment="1">
      <alignment horizontal="left" vertical="center" wrapText="1"/>
    </xf>
    <xf numFmtId="0" fontId="19" fillId="7" borderId="69" xfId="0" applyFont="1" applyFill="1" applyBorder="1" applyAlignment="1">
      <alignment horizontal="left" vertical="center" wrapText="1"/>
    </xf>
    <xf numFmtId="0" fontId="19" fillId="7" borderId="70" xfId="0" applyFont="1" applyFill="1" applyBorder="1" applyAlignment="1">
      <alignment horizontal="left" vertical="center" wrapText="1"/>
    </xf>
    <xf numFmtId="1" fontId="19" fillId="6" borderId="28" xfId="1" applyNumberFormat="1" applyFont="1" applyFill="1" applyBorder="1" applyAlignment="1">
      <alignment horizontal="center" vertical="center" wrapText="1"/>
    </xf>
    <xf numFmtId="1" fontId="19" fillId="6" borderId="29" xfId="1" applyNumberFormat="1" applyFont="1" applyFill="1" applyBorder="1" applyAlignment="1">
      <alignment horizontal="center" vertical="center" wrapText="1"/>
    </xf>
    <xf numFmtId="1" fontId="19" fillId="6" borderId="30" xfId="1" applyNumberFormat="1" applyFont="1" applyFill="1" applyBorder="1" applyAlignment="1">
      <alignment horizontal="center" vertical="center" wrapText="1"/>
    </xf>
    <xf numFmtId="1" fontId="19" fillId="6" borderId="91" xfId="1" applyNumberFormat="1" applyFont="1" applyFill="1" applyBorder="1" applyAlignment="1">
      <alignment horizontal="center" vertical="center" wrapText="1"/>
    </xf>
    <xf numFmtId="0" fontId="19" fillId="6" borderId="13" xfId="0" applyFont="1" applyFill="1" applyBorder="1" applyAlignment="1">
      <alignment horizontal="center" vertical="center" wrapText="1"/>
    </xf>
    <xf numFmtId="0" fontId="19" fillId="6" borderId="90" xfId="0" applyFont="1" applyFill="1" applyBorder="1" applyAlignment="1">
      <alignment horizontal="center" vertical="center" wrapText="1"/>
    </xf>
    <xf numFmtId="0" fontId="19" fillId="6" borderId="14" xfId="0" applyFont="1" applyFill="1" applyBorder="1" applyAlignment="1">
      <alignment horizontal="center" vertical="center" wrapText="1"/>
    </xf>
    <xf numFmtId="0" fontId="19" fillId="6" borderId="15"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19" fillId="6" borderId="81" xfId="0" applyFont="1" applyFill="1" applyBorder="1" applyAlignment="1">
      <alignment horizontal="center" vertical="center" wrapText="1"/>
    </xf>
    <xf numFmtId="0" fontId="19" fillId="6" borderId="96" xfId="0" applyFont="1" applyFill="1" applyBorder="1" applyAlignment="1">
      <alignment horizontal="center" vertical="center" wrapText="1"/>
    </xf>
    <xf numFmtId="0" fontId="19" fillId="6" borderId="16" xfId="0" applyFont="1" applyFill="1" applyBorder="1" applyAlignment="1">
      <alignment horizontal="center" vertical="center" wrapText="1"/>
    </xf>
    <xf numFmtId="0" fontId="19" fillId="6" borderId="17" xfId="0" applyFont="1" applyFill="1" applyBorder="1" applyAlignment="1">
      <alignment horizontal="center" vertical="center" wrapText="1"/>
    </xf>
    <xf numFmtId="0" fontId="19" fillId="6" borderId="18" xfId="0" applyFont="1" applyFill="1" applyBorder="1" applyAlignment="1">
      <alignment horizontal="center" vertical="center" wrapText="1"/>
    </xf>
    <xf numFmtId="0" fontId="19" fillId="6" borderId="93" xfId="0" applyFont="1" applyFill="1" applyBorder="1" applyAlignment="1">
      <alignment horizontal="center" vertical="center" wrapText="1"/>
    </xf>
    <xf numFmtId="0" fontId="19" fillId="6" borderId="21" xfId="0" applyFont="1" applyFill="1" applyBorder="1" applyAlignment="1">
      <alignment horizontal="center" vertical="center" wrapText="1"/>
    </xf>
    <xf numFmtId="0" fontId="19" fillId="6" borderId="94" xfId="0" applyFont="1" applyFill="1" applyBorder="1" applyAlignment="1">
      <alignment horizontal="center" vertical="center" wrapText="1"/>
    </xf>
    <xf numFmtId="0" fontId="31" fillId="0" borderId="0" xfId="0" applyFont="1" applyFill="1" applyAlignment="1">
      <alignment horizontal="center" vertical="center"/>
    </xf>
    <xf numFmtId="0" fontId="19" fillId="6" borderId="22" xfId="0" applyFont="1" applyFill="1" applyBorder="1" applyAlignment="1">
      <alignment horizontal="center" vertical="center" wrapText="1"/>
    </xf>
    <xf numFmtId="9" fontId="19" fillId="6" borderId="13" xfId="1" applyFont="1" applyFill="1" applyBorder="1" applyAlignment="1">
      <alignment horizontal="center" vertical="center" wrapText="1"/>
    </xf>
    <xf numFmtId="9" fontId="19" fillId="6" borderId="22" xfId="1" applyFont="1" applyFill="1" applyBorder="1" applyAlignment="1">
      <alignment horizontal="center" vertical="center" wrapText="1"/>
    </xf>
    <xf numFmtId="0" fontId="11" fillId="0" borderId="0" xfId="0" applyFont="1" applyFill="1" applyBorder="1" applyAlignment="1">
      <alignment horizontal="left" vertical="top" wrapText="1"/>
    </xf>
    <xf numFmtId="0" fontId="7" fillId="0" borderId="0" xfId="0" applyFont="1" applyBorder="1" applyAlignment="1">
      <alignment vertical="top" wrapText="1"/>
    </xf>
    <xf numFmtId="0" fontId="7" fillId="0" borderId="2" xfId="0" applyFont="1" applyBorder="1" applyAlignment="1">
      <alignment vertical="top" wrapText="1"/>
    </xf>
    <xf numFmtId="0" fontId="11" fillId="0" borderId="2" xfId="0" applyFont="1" applyFill="1" applyBorder="1" applyAlignment="1">
      <alignment horizontal="left" vertical="top" wrapText="1"/>
    </xf>
    <xf numFmtId="0" fontId="7" fillId="0" borderId="2" xfId="0" applyFont="1" applyBorder="1" applyAlignment="1">
      <alignment horizontal="left" vertical="top" wrapText="1"/>
    </xf>
    <xf numFmtId="0" fontId="11" fillId="0" borderId="0" xfId="0" applyFont="1" applyBorder="1" applyAlignment="1">
      <alignment horizontal="left" vertical="top" wrapText="1"/>
    </xf>
    <xf numFmtId="0" fontId="11" fillId="0" borderId="2" xfId="0" applyFont="1" applyBorder="1" applyAlignment="1">
      <alignment horizontal="left" vertical="top" wrapText="1"/>
    </xf>
    <xf numFmtId="0" fontId="11" fillId="0" borderId="56" xfId="0" applyFont="1" applyFill="1" applyBorder="1" applyAlignment="1">
      <alignment vertical="top" wrapText="1"/>
    </xf>
    <xf numFmtId="0" fontId="7" fillId="0" borderId="56" xfId="0" applyFont="1" applyBorder="1" applyAlignment="1">
      <alignment vertical="top" wrapText="1"/>
    </xf>
    <xf numFmtId="0" fontId="7" fillId="0" borderId="57" xfId="0" applyFont="1" applyBorder="1" applyAlignment="1">
      <alignment vertical="top" wrapText="1"/>
    </xf>
    <xf numFmtId="0" fontId="11" fillId="0" borderId="57" xfId="0" applyFont="1" applyFill="1" applyBorder="1" applyAlignment="1">
      <alignment horizontal="left" vertical="top" wrapText="1"/>
    </xf>
    <xf numFmtId="0" fontId="18" fillId="0" borderId="0" xfId="0" applyFont="1" applyAlignment="1">
      <alignment horizontal="center" vertical="top"/>
    </xf>
    <xf numFmtId="0" fontId="12" fillId="0" borderId="0" xfId="0" applyNumberFormat="1" applyFont="1" applyFill="1" applyBorder="1" applyAlignment="1">
      <alignment horizontal="center" vertical="top"/>
    </xf>
    <xf numFmtId="0" fontId="13" fillId="0" borderId="34" xfId="0" applyFont="1" applyFill="1" applyBorder="1" applyAlignment="1">
      <alignment horizontal="center" vertical="top"/>
    </xf>
    <xf numFmtId="0" fontId="13" fillId="0" borderId="35" xfId="0" applyFont="1" applyFill="1" applyBorder="1" applyAlignment="1">
      <alignment horizontal="center" vertical="top"/>
    </xf>
    <xf numFmtId="0" fontId="13" fillId="0" borderId="36" xfId="0" applyFont="1" applyFill="1" applyBorder="1" applyAlignment="1">
      <alignment horizontal="center" vertical="top"/>
    </xf>
    <xf numFmtId="0" fontId="13" fillId="0" borderId="37" xfId="0" applyFont="1" applyFill="1" applyBorder="1" applyAlignment="1">
      <alignment horizontal="center" vertical="top"/>
    </xf>
    <xf numFmtId="0" fontId="13" fillId="0" borderId="22" xfId="0" applyFont="1" applyFill="1" applyBorder="1" applyAlignment="1">
      <alignment horizontal="center" vertical="top"/>
    </xf>
    <xf numFmtId="0" fontId="11" fillId="4" borderId="45" xfId="0" applyFont="1" applyFill="1" applyBorder="1" applyAlignment="1">
      <alignment horizontal="center" vertical="top"/>
    </xf>
    <xf numFmtId="0" fontId="11" fillId="0" borderId="0" xfId="0" applyFont="1" applyBorder="1" applyAlignment="1">
      <alignment vertical="top" wrapText="1"/>
    </xf>
    <xf numFmtId="0" fontId="13" fillId="0" borderId="97"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50" xfId="0" applyFont="1" applyFill="1" applyBorder="1" applyAlignment="1">
      <alignment horizontal="center" vertical="center"/>
    </xf>
  </cellXfs>
  <cellStyles count="854">
    <cellStyle name="Comma" xfId="95" builtinId="3"/>
    <cellStyle name="Comma [0]" xfId="853" builtinId="6"/>
    <cellStyle name="Comma [0] 10" xfId="15"/>
    <cellStyle name="Comma [0] 10 10" xfId="668"/>
    <cellStyle name="Comma [0] 10 11" xfId="790"/>
    <cellStyle name="Comma [0] 10 2" xfId="16"/>
    <cellStyle name="Comma [0] 10 3" xfId="105"/>
    <cellStyle name="Comma [0] 10 4" xfId="242"/>
    <cellStyle name="Comma [0] 10 5" xfId="288"/>
    <cellStyle name="Comma [0] 10 6" xfId="348"/>
    <cellStyle name="Comma [0] 10 7" xfId="413"/>
    <cellStyle name="Comma [0] 10 8" xfId="573"/>
    <cellStyle name="Comma [0] 10 9" xfId="639"/>
    <cellStyle name="Comma [0] 11" xfId="17"/>
    <cellStyle name="Comma [0] 11 10" xfId="739"/>
    <cellStyle name="Comma [0] 11 2" xfId="107"/>
    <cellStyle name="Comma [0] 11 3" xfId="244"/>
    <cellStyle name="Comma [0] 11 4" xfId="339"/>
    <cellStyle name="Comma [0] 11 5" xfId="417"/>
    <cellStyle name="Comma [0] 11 6" xfId="426"/>
    <cellStyle name="Comma [0] 11 7" xfId="569"/>
    <cellStyle name="Comma [0] 11 8" xfId="585"/>
    <cellStyle name="Comma [0] 11 9" xfId="672"/>
    <cellStyle name="Comma [0] 12" xfId="18"/>
    <cellStyle name="Comma [0] 12 10" xfId="742"/>
    <cellStyle name="Comma [0] 12 2" xfId="108"/>
    <cellStyle name="Comma [0] 12 3" xfId="245"/>
    <cellStyle name="Comma [0] 12 4" xfId="337"/>
    <cellStyle name="Comma [0] 12 5" xfId="415"/>
    <cellStyle name="Comma [0] 12 6" xfId="346"/>
    <cellStyle name="Comma [0] 12 7" xfId="567"/>
    <cellStyle name="Comma [0] 12 8" xfId="602"/>
    <cellStyle name="Comma [0] 12 9" xfId="642"/>
    <cellStyle name="Comma [0] 13" xfId="19"/>
    <cellStyle name="Comma [0] 13 10" xfId="713"/>
    <cellStyle name="Comma [0] 13 2" xfId="109"/>
    <cellStyle name="Comma [0] 13 3" xfId="246"/>
    <cellStyle name="Comma [0] 13 4" xfId="334"/>
    <cellStyle name="Comma [0] 13 5" xfId="412"/>
    <cellStyle name="Comma [0] 13 6" xfId="494"/>
    <cellStyle name="Comma [0] 13 7" xfId="565"/>
    <cellStyle name="Comma [0] 13 8" xfId="601"/>
    <cellStyle name="Comma [0] 13 9" xfId="729"/>
    <cellStyle name="Comma [0] 14" xfId="20"/>
    <cellStyle name="Comma [0] 14 10" xfId="802"/>
    <cellStyle name="Comma [0] 14 2" xfId="110"/>
    <cellStyle name="Comma [0] 14 3" xfId="247"/>
    <cellStyle name="Comma [0] 14 4" xfId="331"/>
    <cellStyle name="Comma [0] 14 5" xfId="409"/>
    <cellStyle name="Comma [0] 14 6" xfId="492"/>
    <cellStyle name="Comma [0] 14 7" xfId="524"/>
    <cellStyle name="Comma [0] 14 8" xfId="575"/>
    <cellStyle name="Comma [0] 14 9" xfId="727"/>
    <cellStyle name="Comma [0] 15" xfId="21"/>
    <cellStyle name="Comma [0] 15 10" xfId="800"/>
    <cellStyle name="Comma [0] 15 2" xfId="111"/>
    <cellStyle name="Comma [0] 15 3" xfId="248"/>
    <cellStyle name="Comma [0] 15 4" xfId="328"/>
    <cellStyle name="Comma [0] 15 5" xfId="406"/>
    <cellStyle name="Comma [0] 15 6" xfId="489"/>
    <cellStyle name="Comma [0] 15 7" xfId="481"/>
    <cellStyle name="Comma [0] 15 8" xfId="652"/>
    <cellStyle name="Comma [0] 15 9" xfId="724"/>
    <cellStyle name="Comma [0] 16" xfId="22"/>
    <cellStyle name="Comma [0] 16 10" xfId="798"/>
    <cellStyle name="Comma [0] 16 2" xfId="112"/>
    <cellStyle name="Comma [0] 16 3" xfId="249"/>
    <cellStyle name="Comma [0] 16 4" xfId="325"/>
    <cellStyle name="Comma [0] 16 5" xfId="403"/>
    <cellStyle name="Comma [0] 16 6" xfId="486"/>
    <cellStyle name="Comma [0] 16 7" xfId="513"/>
    <cellStyle name="Comma [0] 16 8" xfId="650"/>
    <cellStyle name="Comma [0] 16 9" xfId="721"/>
    <cellStyle name="Comma [0] 17" xfId="23"/>
    <cellStyle name="Comma [0] 17 10" xfId="796"/>
    <cellStyle name="Comma [0] 17 2" xfId="113"/>
    <cellStyle name="Comma [0] 17 3" xfId="250"/>
    <cellStyle name="Comma [0] 17 4" xfId="374"/>
    <cellStyle name="Comma [0] 17 5" xfId="452"/>
    <cellStyle name="Comma [0] 17 6" xfId="483"/>
    <cellStyle name="Comma [0] 17 7" xfId="444"/>
    <cellStyle name="Comma [0] 17 8" xfId="647"/>
    <cellStyle name="Comma [0] 17 9" xfId="718"/>
    <cellStyle name="Comma [0] 18" xfId="24"/>
    <cellStyle name="Comma [0] 18 10" xfId="794"/>
    <cellStyle name="Comma [0] 18 2" xfId="114"/>
    <cellStyle name="Comma [0] 18 3" xfId="251"/>
    <cellStyle name="Comma [0] 18 4" xfId="372"/>
    <cellStyle name="Comma [0] 18 5" xfId="450"/>
    <cellStyle name="Comma [0] 18 6" xfId="480"/>
    <cellStyle name="Comma [0] 18 7" xfId="564"/>
    <cellStyle name="Comma [0] 18 8" xfId="644"/>
    <cellStyle name="Comma [0] 18 9" xfId="715"/>
    <cellStyle name="Comma [0] 19" xfId="25"/>
    <cellStyle name="Comma [0] 19 10" xfId="792"/>
    <cellStyle name="Comma [0] 19 2" xfId="115"/>
    <cellStyle name="Comma [0] 19 3" xfId="252"/>
    <cellStyle name="Comma [0] 19 4" xfId="370"/>
    <cellStyle name="Comma [0] 19 5" xfId="448"/>
    <cellStyle name="Comma [0] 19 6" xfId="528"/>
    <cellStyle name="Comma [0] 19 7" xfId="563"/>
    <cellStyle name="Comma [0] 19 8" xfId="641"/>
    <cellStyle name="Comma [0] 19 9" xfId="765"/>
    <cellStyle name="Comma [0] 2" xfId="5"/>
    <cellStyle name="Comma [0] 2 2" xfId="11"/>
    <cellStyle name="Comma [0] 20" xfId="26"/>
    <cellStyle name="Comma [0] 20 10" xfId="829"/>
    <cellStyle name="Comma [0] 20 2" xfId="116"/>
    <cellStyle name="Comma [0] 20 3" xfId="253"/>
    <cellStyle name="Comma [0] 20 4" xfId="368"/>
    <cellStyle name="Comma [0] 20 5" xfId="446"/>
    <cellStyle name="Comma [0] 20 6" xfId="526"/>
    <cellStyle name="Comma [0] 20 7" xfId="561"/>
    <cellStyle name="Comma [0] 20 8" xfId="638"/>
    <cellStyle name="Comma [0] 20 9" xfId="763"/>
    <cellStyle name="Comma [0] 21" xfId="27"/>
    <cellStyle name="Comma [0] 21 10" xfId="827"/>
    <cellStyle name="Comma [0] 21 2" xfId="117"/>
    <cellStyle name="Comma [0] 21 3" xfId="254"/>
    <cellStyle name="Comma [0] 21 4" xfId="184"/>
    <cellStyle name="Comma [0] 21 5" xfId="361"/>
    <cellStyle name="Comma [0] 21 6" xfId="523"/>
    <cellStyle name="Comma [0] 21 7" xfId="559"/>
    <cellStyle name="Comma [0] 21 8" xfId="690"/>
    <cellStyle name="Comma [0] 21 9" xfId="760"/>
    <cellStyle name="Comma [0] 22" xfId="28"/>
    <cellStyle name="Comma [0] 22 10" xfId="825"/>
    <cellStyle name="Comma [0] 22 2" xfId="118"/>
    <cellStyle name="Comma [0] 22 3" xfId="255"/>
    <cellStyle name="Comma [0] 22 4" xfId="365"/>
    <cellStyle name="Comma [0] 22 5" xfId="443"/>
    <cellStyle name="Comma [0] 22 6" xfId="521"/>
    <cellStyle name="Comma [0] 22 7" xfId="557"/>
    <cellStyle name="Comma [0] 22 8" xfId="688"/>
    <cellStyle name="Comma [0] 22 9" xfId="758"/>
    <cellStyle name="Comma [0] 23" xfId="29"/>
    <cellStyle name="Comma [0] 23 10" xfId="823"/>
    <cellStyle name="Comma [0] 23 2" xfId="119"/>
    <cellStyle name="Comma [0] 23 3" xfId="256"/>
    <cellStyle name="Comma [0] 23 4" xfId="363"/>
    <cellStyle name="Comma [0] 23 5" xfId="441"/>
    <cellStyle name="Comma [0] 23 6" xfId="439"/>
    <cellStyle name="Comma [0] 23 7" xfId="555"/>
    <cellStyle name="Comma [0] 23 8" xfId="685"/>
    <cellStyle name="Comma [0] 23 9" xfId="686"/>
    <cellStyle name="Comma [0] 24" xfId="30"/>
    <cellStyle name="Comma [0] 24 10" xfId="756"/>
    <cellStyle name="Comma [0] 24 2" xfId="120"/>
    <cellStyle name="Comma [0] 24 3" xfId="257"/>
    <cellStyle name="Comma [0] 24 4" xfId="360"/>
    <cellStyle name="Comma [0] 24 5" xfId="438"/>
    <cellStyle name="Comma [0] 24 6" xfId="518"/>
    <cellStyle name="Comma [0] 24 7" xfId="553"/>
    <cellStyle name="Comma [0] 24 8" xfId="682"/>
    <cellStyle name="Comma [0] 24 9" xfId="755"/>
    <cellStyle name="Comma [0] 25" xfId="31"/>
    <cellStyle name="Comma [0] 25 10" xfId="821"/>
    <cellStyle name="Comma [0] 25 2" xfId="121"/>
    <cellStyle name="Comma [0] 25 3" xfId="258"/>
    <cellStyle name="Comma [0] 25 4" xfId="357"/>
    <cellStyle name="Comma [0] 25 5" xfId="435"/>
    <cellStyle name="Comma [0] 25 6" xfId="515"/>
    <cellStyle name="Comma [0] 25 7" xfId="590"/>
    <cellStyle name="Comma [0] 25 8" xfId="558"/>
    <cellStyle name="Comma [0] 25 9" xfId="752"/>
    <cellStyle name="Comma [0] 26" xfId="32"/>
    <cellStyle name="Comma [0] 26 10" xfId="819"/>
    <cellStyle name="Comma [0] 26 2" xfId="122"/>
    <cellStyle name="Comma [0] 26 3" xfId="259"/>
    <cellStyle name="Comma [0] 26 4" xfId="354"/>
    <cellStyle name="Comma [0] 26 5" xfId="432"/>
    <cellStyle name="Comma [0] 26 6" xfId="512"/>
    <cellStyle name="Comma [0] 26 7" xfId="588"/>
    <cellStyle name="Comma [0] 26 8" xfId="679"/>
    <cellStyle name="Comma [0] 26 9" xfId="749"/>
    <cellStyle name="Comma [0] 27" xfId="33"/>
    <cellStyle name="Comma [0] 27 10" xfId="817"/>
    <cellStyle name="Comma [0] 27 2" xfId="123"/>
    <cellStyle name="Comma [0] 27 3" xfId="260"/>
    <cellStyle name="Comma [0] 27 4" xfId="351"/>
    <cellStyle name="Comma [0] 27 5" xfId="429"/>
    <cellStyle name="Comma [0] 27 6" xfId="509"/>
    <cellStyle name="Comma [0] 27 7" xfId="586"/>
    <cellStyle name="Comma [0] 27 8" xfId="676"/>
    <cellStyle name="Comma [0] 27 9" xfId="746"/>
    <cellStyle name="Comma [0] 3" xfId="3"/>
    <cellStyle name="Comma [0] 4" xfId="34"/>
    <cellStyle name="Comma [0] 4 10" xfId="814"/>
    <cellStyle name="Comma [0] 4 2" xfId="124"/>
    <cellStyle name="Comma [0] 4 3" xfId="261"/>
    <cellStyle name="Comma [0] 4 4" xfId="349"/>
    <cellStyle name="Comma [0] 4 5" xfId="427"/>
    <cellStyle name="Comma [0] 4 6" xfId="506"/>
    <cellStyle name="Comma [0] 4 7" xfId="484"/>
    <cellStyle name="Comma [0] 4 8" xfId="673"/>
    <cellStyle name="Comma [0] 4 9" xfId="743"/>
    <cellStyle name="Comma [0] 5" xfId="35"/>
    <cellStyle name="Comma [0] 5 10" xfId="813"/>
    <cellStyle name="Comma [0] 5 2" xfId="125"/>
    <cellStyle name="Comma [0] 5 3" xfId="262"/>
    <cellStyle name="Comma [0] 5 4" xfId="347"/>
    <cellStyle name="Comma [0] 5 5" xfId="425"/>
    <cellStyle name="Comma [0] 5 6" xfId="504"/>
    <cellStyle name="Comma [0] 5 7" xfId="505"/>
    <cellStyle name="Comma [0] 5 8" xfId="670"/>
    <cellStyle name="Comma [0] 5 9" xfId="740"/>
    <cellStyle name="Comma [0] 6" xfId="36"/>
    <cellStyle name="Comma [0] 6 10" xfId="812"/>
    <cellStyle name="Comma [0] 6 2" xfId="126"/>
    <cellStyle name="Comma [0] 6 3" xfId="263"/>
    <cellStyle name="Comma [0] 6 4" xfId="344"/>
    <cellStyle name="Comma [0] 6 5" xfId="422"/>
    <cellStyle name="Comma [0] 6 6" xfId="503"/>
    <cellStyle name="Comma [0] 6 7" xfId="584"/>
    <cellStyle name="Comma [0] 6 8" xfId="667"/>
    <cellStyle name="Comma [0] 6 9" xfId="738"/>
    <cellStyle name="Comma [0] 7" xfId="37"/>
    <cellStyle name="Comma [0] 7 10" xfId="810"/>
    <cellStyle name="Comma [0] 7 2" xfId="127"/>
    <cellStyle name="Comma [0] 7 3" xfId="264"/>
    <cellStyle name="Comma [0] 7 4" xfId="341"/>
    <cellStyle name="Comma [0] 7 5" xfId="419"/>
    <cellStyle name="Comma [0] 7 6" xfId="501"/>
    <cellStyle name="Comma [0] 7 7" xfId="582"/>
    <cellStyle name="Comma [0] 7 8" xfId="664"/>
    <cellStyle name="Comma [0] 7 9" xfId="736"/>
    <cellStyle name="Comma [0] 8" xfId="38"/>
    <cellStyle name="Comma [0] 8 10" xfId="808"/>
    <cellStyle name="Comma [0] 8 2" xfId="128"/>
    <cellStyle name="Comma [0] 8 3" xfId="265"/>
    <cellStyle name="Comma [0] 8 4" xfId="97"/>
    <cellStyle name="Comma [0] 8 5" xfId="366"/>
    <cellStyle name="Comma [0] 8 6" xfId="499"/>
    <cellStyle name="Comma [0] 8 7" xfId="580"/>
    <cellStyle name="Comma [0] 8 8" xfId="662"/>
    <cellStyle name="Comma [0] 8 9" xfId="734"/>
    <cellStyle name="Comma [0] 9" xfId="39"/>
    <cellStyle name="Comma 2" xfId="6"/>
    <cellStyle name="Comma 2 10" xfId="202"/>
    <cellStyle name="Comma 2 11" xfId="205"/>
    <cellStyle name="Comma 2 12" xfId="207"/>
    <cellStyle name="Comma 2 13" xfId="209"/>
    <cellStyle name="Comma 2 14" xfId="212"/>
    <cellStyle name="Comma 2 15" xfId="215"/>
    <cellStyle name="Comma 2 16" xfId="218"/>
    <cellStyle name="Comma 2 17" xfId="221"/>
    <cellStyle name="Comma 2 18" xfId="224"/>
    <cellStyle name="Comma 2 19" xfId="227"/>
    <cellStyle name="Comma 2 2" xfId="7"/>
    <cellStyle name="Comma 2 2 2" xfId="12"/>
    <cellStyle name="Comma 2 20" xfId="230"/>
    <cellStyle name="Comma 2 21" xfId="233"/>
    <cellStyle name="Comma 2 22" xfId="236"/>
    <cellStyle name="Comma 2 23" xfId="96"/>
    <cellStyle name="Comma 2 24" xfId="345"/>
    <cellStyle name="Comma 2 25" xfId="423"/>
    <cellStyle name="Comma 2 26" xfId="507"/>
    <cellStyle name="Comma 2 27" xfId="589"/>
    <cellStyle name="Comma 2 28" xfId="674"/>
    <cellStyle name="Comma 2 29" xfId="744"/>
    <cellStyle name="Comma 2 3" xfId="99"/>
    <cellStyle name="Comma 2 30" xfId="815"/>
    <cellStyle name="Comma 2 31" xfId="852"/>
    <cellStyle name="Comma 2 4" xfId="186"/>
    <cellStyle name="Comma 2 5" xfId="189"/>
    <cellStyle name="Comma 2 6" xfId="192"/>
    <cellStyle name="Comma 2 7" xfId="195"/>
    <cellStyle name="Comma 2 8" xfId="197"/>
    <cellStyle name="Comma 2 9" xfId="199"/>
    <cellStyle name="Comma 3" xfId="40"/>
    <cellStyle name="Comma 4" xfId="4"/>
    <cellStyle name="Comma 5" xfId="13"/>
    <cellStyle name="Normal" xfId="0" builtinId="0"/>
    <cellStyle name="Normal 10" xfId="41"/>
    <cellStyle name="Normal 10 10" xfId="761"/>
    <cellStyle name="Normal 10 2" xfId="130"/>
    <cellStyle name="Normal 10 3" xfId="268"/>
    <cellStyle name="Normal 10 4" xfId="267"/>
    <cellStyle name="Normal 10 5" xfId="100"/>
    <cellStyle name="Normal 10 6" xfId="335"/>
    <cellStyle name="Normal 10 7" xfId="574"/>
    <cellStyle name="Normal 10 8" xfId="654"/>
    <cellStyle name="Normal 10 9" xfId="645"/>
    <cellStyle name="Normal 11" xfId="42"/>
    <cellStyle name="Normal 11 10" xfId="716"/>
    <cellStyle name="Normal 11 2" xfId="131"/>
    <cellStyle name="Normal 11 3" xfId="269"/>
    <cellStyle name="Normal 11 4" xfId="340"/>
    <cellStyle name="Normal 11 5" xfId="418"/>
    <cellStyle name="Normal 11 6" xfId="433"/>
    <cellStyle name="Normal 11 7" xfId="572"/>
    <cellStyle name="Normal 11 8" xfId="562"/>
    <cellStyle name="Normal 11 9" xfId="680"/>
    <cellStyle name="Normal 12" xfId="43"/>
    <cellStyle name="Normal 12 10" xfId="750"/>
    <cellStyle name="Normal 12 2" xfId="132"/>
    <cellStyle name="Normal 12 3" xfId="270"/>
    <cellStyle name="Normal 12 4" xfId="338"/>
    <cellStyle name="Normal 12 5" xfId="416"/>
    <cellStyle name="Normal 12 6" xfId="355"/>
    <cellStyle name="Normal 12 7" xfId="570"/>
    <cellStyle name="Normal 12 8" xfId="577"/>
    <cellStyle name="Normal 12 9" xfId="657"/>
    <cellStyle name="Normal 13" xfId="44"/>
    <cellStyle name="Normal 13 10" xfId="560"/>
    <cellStyle name="Normal 13 2" xfId="133"/>
    <cellStyle name="Normal 13 3" xfId="271"/>
    <cellStyle name="Normal 13 4" xfId="336"/>
    <cellStyle name="Normal 13 5" xfId="414"/>
    <cellStyle name="Normal 13 6" xfId="495"/>
    <cellStyle name="Normal 13 7" xfId="568"/>
    <cellStyle name="Normal 13 8" xfId="554"/>
    <cellStyle name="Normal 13 9" xfId="730"/>
    <cellStyle name="Normal 14" xfId="45"/>
    <cellStyle name="Normal 14 10" xfId="803"/>
    <cellStyle name="Normal 14 2" xfId="134"/>
    <cellStyle name="Normal 14 3" xfId="272"/>
    <cellStyle name="Normal 14 4" xfId="333"/>
    <cellStyle name="Normal 14 5" xfId="411"/>
    <cellStyle name="Normal 14 6" xfId="493"/>
    <cellStyle name="Normal 14 7" xfId="566"/>
    <cellStyle name="Normal 14 8" xfId="576"/>
    <cellStyle name="Normal 14 9" xfId="728"/>
    <cellStyle name="Normal 15" xfId="46"/>
    <cellStyle name="Normal 15 10" xfId="801"/>
    <cellStyle name="Normal 15 2" xfId="135"/>
    <cellStyle name="Normal 15 3" xfId="273"/>
    <cellStyle name="Normal 15 4" xfId="330"/>
    <cellStyle name="Normal 15 5" xfId="408"/>
    <cellStyle name="Normal 15 6" xfId="491"/>
    <cellStyle name="Normal 15 7" xfId="496"/>
    <cellStyle name="Normal 15 8" xfId="653"/>
    <cellStyle name="Normal 15 9" xfId="726"/>
    <cellStyle name="Normal 16" xfId="47"/>
    <cellStyle name="Normal 16 10" xfId="799"/>
    <cellStyle name="Normal 16 2" xfId="136"/>
    <cellStyle name="Normal 16 3" xfId="274"/>
    <cellStyle name="Normal 16 4" xfId="327"/>
    <cellStyle name="Normal 16 5" xfId="405"/>
    <cellStyle name="Normal 16 6" xfId="488"/>
    <cellStyle name="Normal 16 7" xfId="516"/>
    <cellStyle name="Normal 16 8" xfId="651"/>
    <cellStyle name="Normal 16 9" xfId="723"/>
    <cellStyle name="Normal 17" xfId="48"/>
    <cellStyle name="Normal 17 10" xfId="797"/>
    <cellStyle name="Normal 17 2" xfId="137"/>
    <cellStyle name="Normal 17 3" xfId="275"/>
    <cellStyle name="Normal 17 4" xfId="324"/>
    <cellStyle name="Normal 17 5" xfId="402"/>
    <cellStyle name="Normal 17 6" xfId="485"/>
    <cellStyle name="Normal 17 7" xfId="487"/>
    <cellStyle name="Normal 17 8" xfId="649"/>
    <cellStyle name="Normal 17 9" xfId="720"/>
    <cellStyle name="Normal 18" xfId="49"/>
    <cellStyle name="Normal 18 10" xfId="795"/>
    <cellStyle name="Normal 18 2" xfId="138"/>
    <cellStyle name="Normal 18 3" xfId="276"/>
    <cellStyle name="Normal 18 4" xfId="373"/>
    <cellStyle name="Normal 18 5" xfId="451"/>
    <cellStyle name="Normal 18 6" xfId="482"/>
    <cellStyle name="Normal 18 7" xfId="510"/>
    <cellStyle name="Normal 18 8" xfId="646"/>
    <cellStyle name="Normal 18 9" xfId="717"/>
    <cellStyle name="Normal 19" xfId="50"/>
    <cellStyle name="Normal 19 10" xfId="793"/>
    <cellStyle name="Normal 19 2" xfId="139"/>
    <cellStyle name="Normal 19 3" xfId="277"/>
    <cellStyle name="Normal 19 4" xfId="371"/>
    <cellStyle name="Normal 19 5" xfId="449"/>
    <cellStyle name="Normal 19 6" xfId="479"/>
    <cellStyle name="Normal 19 7" xfId="424"/>
    <cellStyle name="Normal 19 8" xfId="643"/>
    <cellStyle name="Normal 19 9" xfId="714"/>
    <cellStyle name="Normal 2" xfId="9"/>
    <cellStyle name="Normal 2 10" xfId="200"/>
    <cellStyle name="Normal 2 11" xfId="203"/>
    <cellStyle name="Normal 2 12" xfId="206"/>
    <cellStyle name="Normal 2 13" xfId="208"/>
    <cellStyle name="Normal 2 14" xfId="210"/>
    <cellStyle name="Normal 2 15" xfId="213"/>
    <cellStyle name="Normal 2 16" xfId="216"/>
    <cellStyle name="Normal 2 17" xfId="219"/>
    <cellStyle name="Normal 2 18" xfId="222"/>
    <cellStyle name="Normal 2 19" xfId="225"/>
    <cellStyle name="Normal 2 2" xfId="2"/>
    <cellStyle name="Normal 2 20" xfId="228"/>
    <cellStyle name="Normal 2 21" xfId="231"/>
    <cellStyle name="Normal 2 22" xfId="234"/>
    <cellStyle name="Normal 2 23" xfId="237"/>
    <cellStyle name="Normal 2 24" xfId="106"/>
    <cellStyle name="Normal 2 25" xfId="332"/>
    <cellStyle name="Normal 2 26" xfId="410"/>
    <cellStyle name="Normal 2 27" xfId="497"/>
    <cellStyle name="Normal 2 28" xfId="519"/>
    <cellStyle name="Normal 2 29" xfId="665"/>
    <cellStyle name="Normal 2 3" xfId="10"/>
    <cellStyle name="Normal 2 3 10" xfId="804"/>
    <cellStyle name="Normal 2 3 2" xfId="102"/>
    <cellStyle name="Normal 2 3 3" xfId="182"/>
    <cellStyle name="Normal 2 3 4" xfId="329"/>
    <cellStyle name="Normal 2 3 5" xfId="407"/>
    <cellStyle name="Normal 2 3 6" xfId="490"/>
    <cellStyle name="Normal 2 3 7" xfId="583"/>
    <cellStyle name="Normal 2 3 8" xfId="658"/>
    <cellStyle name="Normal 2 3 9" xfId="725"/>
    <cellStyle name="Normal 2 30" xfId="732"/>
    <cellStyle name="Normal 2 31" xfId="806"/>
    <cellStyle name="Normal 2 4" xfId="101"/>
    <cellStyle name="Normal 2 5" xfId="187"/>
    <cellStyle name="Normal 2 6" xfId="190"/>
    <cellStyle name="Normal 2 7" xfId="193"/>
    <cellStyle name="Normal 2 8" xfId="196"/>
    <cellStyle name="Normal 2 9" xfId="198"/>
    <cellStyle name="Normal 20" xfId="51"/>
    <cellStyle name="Normal 20 10" xfId="791"/>
    <cellStyle name="Normal 20 2" xfId="140"/>
    <cellStyle name="Normal 20 3" xfId="278"/>
    <cellStyle name="Normal 20 4" xfId="369"/>
    <cellStyle name="Normal 20 5" xfId="447"/>
    <cellStyle name="Normal 20 6" xfId="527"/>
    <cellStyle name="Normal 20 7" xfId="552"/>
    <cellStyle name="Normal 20 8" xfId="640"/>
    <cellStyle name="Normal 20 9" xfId="764"/>
    <cellStyle name="Normal 21" xfId="52"/>
    <cellStyle name="Normal 21 10" xfId="828"/>
    <cellStyle name="Normal 21 2" xfId="141"/>
    <cellStyle name="Normal 21 3" xfId="279"/>
    <cellStyle name="Normal 21 4" xfId="239"/>
    <cellStyle name="Normal 21 5" xfId="323"/>
    <cellStyle name="Normal 21 6" xfId="525"/>
    <cellStyle name="Normal 21 7" xfId="592"/>
    <cellStyle name="Normal 21 8" xfId="637"/>
    <cellStyle name="Normal 21 9" xfId="762"/>
    <cellStyle name="Normal 22" xfId="53"/>
    <cellStyle name="Normal 22 10" xfId="826"/>
    <cellStyle name="Normal 22 2" xfId="142"/>
    <cellStyle name="Normal 22 3" xfId="280"/>
    <cellStyle name="Normal 22 4" xfId="103"/>
    <cellStyle name="Normal 22 5" xfId="342"/>
    <cellStyle name="Normal 22 6" xfId="522"/>
    <cellStyle name="Normal 22 7" xfId="593"/>
    <cellStyle name="Normal 22 8" xfId="689"/>
    <cellStyle name="Normal 22 9" xfId="759"/>
    <cellStyle name="Normal 23" xfId="54"/>
    <cellStyle name="Normal 23 10" xfId="824"/>
    <cellStyle name="Normal 23 2" xfId="143"/>
    <cellStyle name="Normal 23 3" xfId="281"/>
    <cellStyle name="Normal 23 4" xfId="367"/>
    <cellStyle name="Normal 23 5" xfId="445"/>
    <cellStyle name="Normal 23 6" xfId="401"/>
    <cellStyle name="Normal 23 7" xfId="594"/>
    <cellStyle name="Normal 23 8" xfId="687"/>
    <cellStyle name="Normal 23 9" xfId="648"/>
    <cellStyle name="Normal 24" xfId="55"/>
    <cellStyle name="Normal 24 10" xfId="719"/>
    <cellStyle name="Normal 24 2" xfId="144"/>
    <cellStyle name="Normal 24 3" xfId="282"/>
    <cellStyle name="Normal 24 4" xfId="364"/>
    <cellStyle name="Normal 24 5" xfId="442"/>
    <cellStyle name="Normal 24 6" xfId="420"/>
    <cellStyle name="Normal 24 7" xfId="595"/>
    <cellStyle name="Normal 24 8" xfId="684"/>
    <cellStyle name="Normal 24 9" xfId="671"/>
    <cellStyle name="Normal 25" xfId="56"/>
    <cellStyle name="Normal 25 10" xfId="741"/>
    <cellStyle name="Normal 25 2" xfId="145"/>
    <cellStyle name="Normal 25 3" xfId="283"/>
    <cellStyle name="Normal 25 4" xfId="362"/>
    <cellStyle name="Normal 25 5" xfId="440"/>
    <cellStyle name="Normal 25 6" xfId="520"/>
    <cellStyle name="Normal 25 7" xfId="596"/>
    <cellStyle name="Normal 25 8" xfId="579"/>
    <cellStyle name="Normal 25 9" xfId="757"/>
    <cellStyle name="Normal 26" xfId="57"/>
    <cellStyle name="Normal 26 10" xfId="822"/>
    <cellStyle name="Normal 26 2" xfId="146"/>
    <cellStyle name="Normal 26 3" xfId="284"/>
    <cellStyle name="Normal 26 4" xfId="359"/>
    <cellStyle name="Normal 26 5" xfId="437"/>
    <cellStyle name="Normal 26 6" xfId="517"/>
    <cellStyle name="Normal 26 7" xfId="597"/>
    <cellStyle name="Normal 26 8" xfId="587"/>
    <cellStyle name="Normal 26 9" xfId="754"/>
    <cellStyle name="Normal 27" xfId="58"/>
    <cellStyle name="Normal 27 10" xfId="820"/>
    <cellStyle name="Normal 27 2" xfId="147"/>
    <cellStyle name="Normal 27 3" xfId="285"/>
    <cellStyle name="Normal 27 4" xfId="356"/>
    <cellStyle name="Normal 27 5" xfId="434"/>
    <cellStyle name="Normal 27 6" xfId="514"/>
    <cellStyle name="Normal 27 7" xfId="598"/>
    <cellStyle name="Normal 27 8" xfId="681"/>
    <cellStyle name="Normal 27 9" xfId="751"/>
    <cellStyle name="Normal 28" xfId="59"/>
    <cellStyle name="Normal 28 10" xfId="818"/>
    <cellStyle name="Normal 28 2" xfId="148"/>
    <cellStyle name="Normal 28 3" xfId="286"/>
    <cellStyle name="Normal 28 4" xfId="353"/>
    <cellStyle name="Normal 28 5" xfId="431"/>
    <cellStyle name="Normal 28 6" xfId="511"/>
    <cellStyle name="Normal 28 7" xfId="599"/>
    <cellStyle name="Normal 28 8" xfId="678"/>
    <cellStyle name="Normal 28 9" xfId="748"/>
    <cellStyle name="Normal 29" xfId="60"/>
    <cellStyle name="Normal 29 10" xfId="816"/>
    <cellStyle name="Normal 29 2" xfId="149"/>
    <cellStyle name="Normal 29 3" xfId="287"/>
    <cellStyle name="Normal 29 4" xfId="350"/>
    <cellStyle name="Normal 29 5" xfId="428"/>
    <cellStyle name="Normal 29 6" xfId="508"/>
    <cellStyle name="Normal 29 7" xfId="600"/>
    <cellStyle name="Normal 29 8" xfId="675"/>
    <cellStyle name="Normal 29 9" xfId="745"/>
    <cellStyle name="Normal 3" xfId="14"/>
    <cellStyle name="Normal 3 2" xfId="61"/>
    <cellStyle name="Normal 3 3" xfId="62"/>
    <cellStyle name="Normal 30" xfId="8"/>
    <cellStyle name="Normal 31" xfId="183"/>
    <cellStyle name="Normal 32" xfId="185"/>
    <cellStyle name="Normal 33" xfId="188"/>
    <cellStyle name="Normal 34" xfId="191"/>
    <cellStyle name="Normal 35" xfId="194"/>
    <cellStyle name="Normal 38" xfId="201"/>
    <cellStyle name="Normal 39" xfId="204"/>
    <cellStyle name="Normal 4" xfId="63"/>
    <cellStyle name="Normal 4 10" xfId="811"/>
    <cellStyle name="Normal 4 2" xfId="150"/>
    <cellStyle name="Normal 4 3" xfId="290"/>
    <cellStyle name="Normal 4 4" xfId="343"/>
    <cellStyle name="Normal 4 5" xfId="421"/>
    <cellStyle name="Normal 4 6" xfId="502"/>
    <cellStyle name="Normal 4 7" xfId="603"/>
    <cellStyle name="Normal 4 8" xfId="666"/>
    <cellStyle name="Normal 4 9" xfId="737"/>
    <cellStyle name="Normal 42" xfId="211"/>
    <cellStyle name="Normal 43" xfId="214"/>
    <cellStyle name="Normal 44" xfId="217"/>
    <cellStyle name="Normal 45" xfId="220"/>
    <cellStyle name="Normal 46" xfId="223"/>
    <cellStyle name="Normal 47" xfId="226"/>
    <cellStyle name="Normal 48" xfId="229"/>
    <cellStyle name="Normal 49" xfId="232"/>
    <cellStyle name="Normal 5" xfId="64"/>
    <cellStyle name="Normal 5 10" xfId="809"/>
    <cellStyle name="Normal 5 2" xfId="151"/>
    <cellStyle name="Normal 5 3" xfId="291"/>
    <cellStyle name="Normal 5 4" xfId="266"/>
    <cellStyle name="Normal 5 5" xfId="240"/>
    <cellStyle name="Normal 5 6" xfId="500"/>
    <cellStyle name="Normal 5 7" xfId="604"/>
    <cellStyle name="Normal 5 8" xfId="663"/>
    <cellStyle name="Normal 5 9" xfId="735"/>
    <cellStyle name="Normal 50" xfId="235"/>
    <cellStyle name="Normal 6" xfId="65"/>
    <cellStyle name="Normal 6 10" xfId="807"/>
    <cellStyle name="Normal 6 2" xfId="152"/>
    <cellStyle name="Normal 6 3" xfId="292"/>
    <cellStyle name="Normal 6 4" xfId="104"/>
    <cellStyle name="Normal 6 5" xfId="358"/>
    <cellStyle name="Normal 6 6" xfId="498"/>
    <cellStyle name="Normal 6 7" xfId="605"/>
    <cellStyle name="Normal 6 8" xfId="661"/>
    <cellStyle name="Normal 6 9" xfId="733"/>
    <cellStyle name="Normal 7" xfId="66"/>
    <cellStyle name="Normal 7 10" xfId="805"/>
    <cellStyle name="Normal 7 2" xfId="153"/>
    <cellStyle name="Normal 7 3" xfId="293"/>
    <cellStyle name="Normal 7 4" xfId="238"/>
    <cellStyle name="Normal 7 5" xfId="326"/>
    <cellStyle name="Normal 7 6" xfId="98"/>
    <cellStyle name="Normal 7 7" xfId="606"/>
    <cellStyle name="Normal 7 8" xfId="659"/>
    <cellStyle name="Normal 7 9" xfId="660"/>
    <cellStyle name="Normal 8" xfId="67"/>
    <cellStyle name="Normal 8 10" xfId="731"/>
    <cellStyle name="Normal 8 2" xfId="154"/>
    <cellStyle name="Normal 8 3" xfId="294"/>
    <cellStyle name="Normal 8 4" xfId="129"/>
    <cellStyle name="Normal 8 5" xfId="352"/>
    <cellStyle name="Normal 8 6" xfId="436"/>
    <cellStyle name="Normal 8 7" xfId="607"/>
    <cellStyle name="Normal 8 8" xfId="656"/>
    <cellStyle name="Normal 8 9" xfId="683"/>
    <cellStyle name="Normal 9" xfId="68"/>
    <cellStyle name="Normal 9 10" xfId="753"/>
    <cellStyle name="Normal 9 2" xfId="155"/>
    <cellStyle name="Normal 9 3" xfId="295"/>
    <cellStyle name="Normal 9 4" xfId="243"/>
    <cellStyle name="Normal 9 5" xfId="241"/>
    <cellStyle name="Normal 9 6" xfId="404"/>
    <cellStyle name="Normal 9 7" xfId="608"/>
    <cellStyle name="Normal 9 8" xfId="578"/>
    <cellStyle name="Normal 9 9" xfId="655"/>
    <cellStyle name="Percent" xfId="1" builtinId="5"/>
    <cellStyle name="Percent 10" xfId="69"/>
    <cellStyle name="Percent 10 10" xfId="722"/>
    <cellStyle name="Percent 10 2" xfId="156"/>
    <cellStyle name="Percent 10 3" xfId="296"/>
    <cellStyle name="Percent 10 4" xfId="322"/>
    <cellStyle name="Percent 10 5" xfId="400"/>
    <cellStyle name="Percent 10 6" xfId="430"/>
    <cellStyle name="Percent 10 7" xfId="609"/>
    <cellStyle name="Percent 10 8" xfId="556"/>
    <cellStyle name="Percent 10 9" xfId="677"/>
    <cellStyle name="Percent 11" xfId="70"/>
    <cellStyle name="Percent 11 10" xfId="747"/>
    <cellStyle name="Percent 11 2" xfId="157"/>
    <cellStyle name="Percent 11 3" xfId="297"/>
    <cellStyle name="Percent 11 4" xfId="375"/>
    <cellStyle name="Percent 11 5" xfId="453"/>
    <cellStyle name="Percent 11 6" xfId="289"/>
    <cellStyle name="Percent 11 7" xfId="610"/>
    <cellStyle name="Percent 11 8" xfId="581"/>
    <cellStyle name="Percent 11 9" xfId="636"/>
    <cellStyle name="Percent 12" xfId="71"/>
    <cellStyle name="Percent 12 10" xfId="669"/>
    <cellStyle name="Percent 12 2" xfId="158"/>
    <cellStyle name="Percent 12 3" xfId="298"/>
    <cellStyle name="Percent 12 4" xfId="376"/>
    <cellStyle name="Percent 12 5" xfId="454"/>
    <cellStyle name="Percent 12 6" xfId="478"/>
    <cellStyle name="Percent 12 7" xfId="611"/>
    <cellStyle name="Percent 12 8" xfId="591"/>
    <cellStyle name="Percent 12 9" xfId="712"/>
    <cellStyle name="Percent 13" xfId="72"/>
    <cellStyle name="Percent 13 10" xfId="789"/>
    <cellStyle name="Percent 13 2" xfId="159"/>
    <cellStyle name="Percent 13 3" xfId="299"/>
    <cellStyle name="Percent 13 4" xfId="377"/>
    <cellStyle name="Percent 13 5" xfId="455"/>
    <cellStyle name="Percent 13 6" xfId="529"/>
    <cellStyle name="Percent 13 7" xfId="612"/>
    <cellStyle name="Percent 13 8" xfId="571"/>
    <cellStyle name="Percent 13 9" xfId="766"/>
    <cellStyle name="Percent 14" xfId="73"/>
    <cellStyle name="Percent 14 10" xfId="830"/>
    <cellStyle name="Percent 14 2" xfId="160"/>
    <cellStyle name="Percent 14 3" xfId="300"/>
    <cellStyle name="Percent 14 4" xfId="378"/>
    <cellStyle name="Percent 14 5" xfId="456"/>
    <cellStyle name="Percent 14 6" xfId="530"/>
    <cellStyle name="Percent 14 7" xfId="613"/>
    <cellStyle name="Percent 14 8" xfId="635"/>
    <cellStyle name="Percent 14 9" xfId="767"/>
    <cellStyle name="Percent 15" xfId="74"/>
    <cellStyle name="Percent 15 10" xfId="831"/>
    <cellStyle name="Percent 15 2" xfId="161"/>
    <cellStyle name="Percent 15 3" xfId="301"/>
    <cellStyle name="Percent 15 4" xfId="379"/>
    <cellStyle name="Percent 15 5" xfId="457"/>
    <cellStyle name="Percent 15 6" xfId="531"/>
    <cellStyle name="Percent 15 7" xfId="614"/>
    <cellStyle name="Percent 15 8" xfId="691"/>
    <cellStyle name="Percent 15 9" xfId="768"/>
    <cellStyle name="Percent 16" xfId="75"/>
    <cellStyle name="Percent 16 10" xfId="832"/>
    <cellStyle name="Percent 16 2" xfId="162"/>
    <cellStyle name="Percent 16 3" xfId="302"/>
    <cellStyle name="Percent 16 4" xfId="380"/>
    <cellStyle name="Percent 16 5" xfId="458"/>
    <cellStyle name="Percent 16 6" xfId="532"/>
    <cellStyle name="Percent 16 7" xfId="615"/>
    <cellStyle name="Percent 16 8" xfId="692"/>
    <cellStyle name="Percent 16 9" xfId="769"/>
    <cellStyle name="Percent 17" xfId="76"/>
    <cellStyle name="Percent 17 10" xfId="833"/>
    <cellStyle name="Percent 17 2" xfId="163"/>
    <cellStyle name="Percent 17 3" xfId="303"/>
    <cellStyle name="Percent 17 4" xfId="381"/>
    <cellStyle name="Percent 17 5" xfId="459"/>
    <cellStyle name="Percent 17 6" xfId="533"/>
    <cellStyle name="Percent 17 7" xfId="616"/>
    <cellStyle name="Percent 17 8" xfId="693"/>
    <cellStyle name="Percent 17 9" xfId="770"/>
    <cellStyle name="Percent 18" xfId="77"/>
    <cellStyle name="Percent 18 10" xfId="834"/>
    <cellStyle name="Percent 18 2" xfId="164"/>
    <cellStyle name="Percent 18 3" xfId="304"/>
    <cellStyle name="Percent 18 4" xfId="382"/>
    <cellStyle name="Percent 18 5" xfId="460"/>
    <cellStyle name="Percent 18 6" xfId="534"/>
    <cellStyle name="Percent 18 7" xfId="617"/>
    <cellStyle name="Percent 18 8" xfId="694"/>
    <cellStyle name="Percent 18 9" xfId="771"/>
    <cellStyle name="Percent 19" xfId="78"/>
    <cellStyle name="Percent 19 10" xfId="835"/>
    <cellStyle name="Percent 19 2" xfId="165"/>
    <cellStyle name="Percent 19 3" xfId="305"/>
    <cellStyle name="Percent 19 4" xfId="383"/>
    <cellStyle name="Percent 19 5" xfId="461"/>
    <cellStyle name="Percent 19 6" xfId="535"/>
    <cellStyle name="Percent 19 7" xfId="618"/>
    <cellStyle name="Percent 19 8" xfId="695"/>
    <cellStyle name="Percent 19 9" xfId="772"/>
    <cellStyle name="Percent 2" xfId="79"/>
    <cellStyle name="Percent 2 10" xfId="836"/>
    <cellStyle name="Percent 2 2" xfId="166"/>
    <cellStyle name="Percent 2 3" xfId="306"/>
    <cellStyle name="Percent 2 4" xfId="384"/>
    <cellStyle name="Percent 2 5" xfId="462"/>
    <cellStyle name="Percent 2 6" xfId="536"/>
    <cellStyle name="Percent 2 7" xfId="619"/>
    <cellStyle name="Percent 2 8" xfId="696"/>
    <cellStyle name="Percent 2 9" xfId="773"/>
    <cellStyle name="Percent 20" xfId="80"/>
    <cellStyle name="Percent 20 10" xfId="837"/>
    <cellStyle name="Percent 20 2" xfId="167"/>
    <cellStyle name="Percent 20 3" xfId="307"/>
    <cellStyle name="Percent 20 4" xfId="385"/>
    <cellStyle name="Percent 20 5" xfId="463"/>
    <cellStyle name="Percent 20 6" xfId="537"/>
    <cellStyle name="Percent 20 7" xfId="620"/>
    <cellStyle name="Percent 20 8" xfId="697"/>
    <cellStyle name="Percent 20 9" xfId="774"/>
    <cellStyle name="Percent 21" xfId="81"/>
    <cellStyle name="Percent 21 10" xfId="838"/>
    <cellStyle name="Percent 21 2" xfId="168"/>
    <cellStyle name="Percent 21 3" xfId="308"/>
    <cellStyle name="Percent 21 4" xfId="386"/>
    <cellStyle name="Percent 21 5" xfId="464"/>
    <cellStyle name="Percent 21 6" xfId="538"/>
    <cellStyle name="Percent 21 7" xfId="621"/>
    <cellStyle name="Percent 21 8" xfId="698"/>
    <cellStyle name="Percent 21 9" xfId="775"/>
    <cellStyle name="Percent 22" xfId="82"/>
    <cellStyle name="Percent 22 10" xfId="839"/>
    <cellStyle name="Percent 22 2" xfId="169"/>
    <cellStyle name="Percent 22 3" xfId="309"/>
    <cellStyle name="Percent 22 4" xfId="387"/>
    <cellStyle name="Percent 22 5" xfId="465"/>
    <cellStyle name="Percent 22 6" xfId="539"/>
    <cellStyle name="Percent 22 7" xfId="622"/>
    <cellStyle name="Percent 22 8" xfId="699"/>
    <cellStyle name="Percent 22 9" xfId="776"/>
    <cellStyle name="Percent 23" xfId="83"/>
    <cellStyle name="Percent 23 10" xfId="840"/>
    <cellStyle name="Percent 23 2" xfId="170"/>
    <cellStyle name="Percent 23 3" xfId="310"/>
    <cellStyle name="Percent 23 4" xfId="388"/>
    <cellStyle name="Percent 23 5" xfId="466"/>
    <cellStyle name="Percent 23 6" xfId="540"/>
    <cellStyle name="Percent 23 7" xfId="623"/>
    <cellStyle name="Percent 23 8" xfId="700"/>
    <cellStyle name="Percent 23 9" xfId="777"/>
    <cellStyle name="Percent 24" xfId="84"/>
    <cellStyle name="Percent 24 10" xfId="841"/>
    <cellStyle name="Percent 24 2" xfId="171"/>
    <cellStyle name="Percent 24 3" xfId="311"/>
    <cellStyle name="Percent 24 4" xfId="389"/>
    <cellStyle name="Percent 24 5" xfId="467"/>
    <cellStyle name="Percent 24 6" xfId="541"/>
    <cellStyle name="Percent 24 7" xfId="624"/>
    <cellStyle name="Percent 24 8" xfId="701"/>
    <cellStyle name="Percent 24 9" xfId="778"/>
    <cellStyle name="Percent 25" xfId="85"/>
    <cellStyle name="Percent 25 10" xfId="842"/>
    <cellStyle name="Percent 25 2" xfId="172"/>
    <cellStyle name="Percent 25 3" xfId="312"/>
    <cellStyle name="Percent 25 4" xfId="390"/>
    <cellStyle name="Percent 25 5" xfId="468"/>
    <cellStyle name="Percent 25 6" xfId="542"/>
    <cellStyle name="Percent 25 7" xfId="625"/>
    <cellStyle name="Percent 25 8" xfId="702"/>
    <cellStyle name="Percent 25 9" xfId="779"/>
    <cellStyle name="Percent 26" xfId="86"/>
    <cellStyle name="Percent 26 10" xfId="843"/>
    <cellStyle name="Percent 26 2" xfId="173"/>
    <cellStyle name="Percent 26 3" xfId="313"/>
    <cellStyle name="Percent 26 4" xfId="391"/>
    <cellStyle name="Percent 26 5" xfId="469"/>
    <cellStyle name="Percent 26 6" xfId="543"/>
    <cellStyle name="Percent 26 7" xfId="626"/>
    <cellStyle name="Percent 26 8" xfId="703"/>
    <cellStyle name="Percent 26 9" xfId="780"/>
    <cellStyle name="Percent 27" xfId="87"/>
    <cellStyle name="Percent 27 10" xfId="844"/>
    <cellStyle name="Percent 27 2" xfId="174"/>
    <cellStyle name="Percent 27 3" xfId="314"/>
    <cellStyle name="Percent 27 4" xfId="392"/>
    <cellStyle name="Percent 27 5" xfId="470"/>
    <cellStyle name="Percent 27 6" xfId="544"/>
    <cellStyle name="Percent 27 7" xfId="627"/>
    <cellStyle name="Percent 27 8" xfId="704"/>
    <cellStyle name="Percent 27 9" xfId="781"/>
    <cellStyle name="Percent 3" xfId="88"/>
    <cellStyle name="Percent 3 10" xfId="845"/>
    <cellStyle name="Percent 3 2" xfId="175"/>
    <cellStyle name="Percent 3 3" xfId="315"/>
    <cellStyle name="Percent 3 4" xfId="393"/>
    <cellStyle name="Percent 3 5" xfId="471"/>
    <cellStyle name="Percent 3 6" xfId="545"/>
    <cellStyle name="Percent 3 7" xfId="628"/>
    <cellStyle name="Percent 3 8" xfId="705"/>
    <cellStyle name="Percent 3 9" xfId="782"/>
    <cellStyle name="Percent 4" xfId="89"/>
    <cellStyle name="Percent 4 10" xfId="846"/>
    <cellStyle name="Percent 4 2" xfId="176"/>
    <cellStyle name="Percent 4 3" xfId="316"/>
    <cellStyle name="Percent 4 4" xfId="394"/>
    <cellStyle name="Percent 4 5" xfId="472"/>
    <cellStyle name="Percent 4 6" xfId="546"/>
    <cellStyle name="Percent 4 7" xfId="629"/>
    <cellStyle name="Percent 4 8" xfId="706"/>
    <cellStyle name="Percent 4 9" xfId="783"/>
    <cellStyle name="Percent 5" xfId="90"/>
    <cellStyle name="Percent 5 10" xfId="847"/>
    <cellStyle name="Percent 5 2" xfId="177"/>
    <cellStyle name="Percent 5 3" xfId="317"/>
    <cellStyle name="Percent 5 4" xfId="395"/>
    <cellStyle name="Percent 5 5" xfId="473"/>
    <cellStyle name="Percent 5 6" xfId="547"/>
    <cellStyle name="Percent 5 7" xfId="630"/>
    <cellStyle name="Percent 5 8" xfId="707"/>
    <cellStyle name="Percent 5 9" xfId="784"/>
    <cellStyle name="Percent 6" xfId="91"/>
    <cellStyle name="Percent 6 10" xfId="848"/>
    <cellStyle name="Percent 6 2" xfId="178"/>
    <cellStyle name="Percent 6 3" xfId="318"/>
    <cellStyle name="Percent 6 4" xfId="396"/>
    <cellStyle name="Percent 6 5" xfId="474"/>
    <cellStyle name="Percent 6 6" xfId="548"/>
    <cellStyle name="Percent 6 7" xfId="631"/>
    <cellStyle name="Percent 6 8" xfId="708"/>
    <cellStyle name="Percent 6 9" xfId="785"/>
    <cellStyle name="Percent 7" xfId="92"/>
    <cellStyle name="Percent 7 10" xfId="849"/>
    <cellStyle name="Percent 7 2" xfId="179"/>
    <cellStyle name="Percent 7 3" xfId="319"/>
    <cellStyle name="Percent 7 4" xfId="397"/>
    <cellStyle name="Percent 7 5" xfId="475"/>
    <cellStyle name="Percent 7 6" xfId="549"/>
    <cellStyle name="Percent 7 7" xfId="632"/>
    <cellStyle name="Percent 7 8" xfId="709"/>
    <cellStyle name="Percent 7 9" xfId="786"/>
    <cellStyle name="Percent 8" xfId="93"/>
    <cellStyle name="Percent 8 10" xfId="850"/>
    <cellStyle name="Percent 8 2" xfId="180"/>
    <cellStyle name="Percent 8 3" xfId="320"/>
    <cellStyle name="Percent 8 4" xfId="398"/>
    <cellStyle name="Percent 8 5" xfId="476"/>
    <cellStyle name="Percent 8 6" xfId="550"/>
    <cellStyle name="Percent 8 7" xfId="633"/>
    <cellStyle name="Percent 8 8" xfId="710"/>
    <cellStyle name="Percent 8 9" xfId="787"/>
    <cellStyle name="Percent 9" xfId="94"/>
    <cellStyle name="Percent 9 10" xfId="851"/>
    <cellStyle name="Percent 9 2" xfId="181"/>
    <cellStyle name="Percent 9 3" xfId="321"/>
    <cellStyle name="Percent 9 4" xfId="399"/>
    <cellStyle name="Percent 9 5" xfId="477"/>
    <cellStyle name="Percent 9 6" xfId="551"/>
    <cellStyle name="Percent 9 7" xfId="634"/>
    <cellStyle name="Percent 9 8" xfId="711"/>
    <cellStyle name="Percent 9 9" xfId="788"/>
  </cellStyles>
  <dxfs count="0"/>
  <tableStyles count="0" defaultTableStyle="TableStyleMedium9" defaultPivotStyle="PivotStyleLight16"/>
  <colors>
    <mruColors>
      <color rgb="FF69D8FF"/>
      <color rgb="FFCCFF99"/>
      <color rgb="FF99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336"/>
  <sheetViews>
    <sheetView showWhiteSpace="0" view="pageBreakPreview" zoomScale="76" zoomScaleSheetLayoutView="76" workbookViewId="0">
      <selection activeCell="F62" sqref="F62"/>
    </sheetView>
  </sheetViews>
  <sheetFormatPr defaultRowHeight="15.6" x14ac:dyDescent="0.3"/>
  <cols>
    <col min="1" max="2" width="3.21875" style="420" customWidth="1"/>
    <col min="3" max="3" width="51.77734375" style="421" customWidth="1"/>
    <col min="4" max="4" width="26.44140625" style="445" customWidth="1"/>
    <col min="5" max="5" width="60" style="312" customWidth="1"/>
    <col min="6" max="6" width="19.44140625" style="314" customWidth="1"/>
    <col min="7" max="7" width="30.5546875" style="446" customWidth="1"/>
    <col min="8" max="8" width="51.5546875" style="421" customWidth="1"/>
    <col min="9" max="9" width="20.21875" style="447" customWidth="1"/>
    <col min="10" max="10" width="60" style="312" customWidth="1"/>
    <col min="11" max="11" width="15.21875" style="314" customWidth="1"/>
    <col min="12" max="13" width="23.21875" style="446" customWidth="1"/>
    <col min="14" max="14" width="17" style="332" customWidth="1"/>
    <col min="15" max="15" width="22.77734375" style="332" customWidth="1"/>
    <col min="16" max="17" width="9.21875" style="332" customWidth="1"/>
    <col min="18" max="18" width="17.77734375" style="332" customWidth="1"/>
    <col min="19" max="20" width="9.21875" style="332" customWidth="1"/>
    <col min="21" max="22" width="9.21875" style="333" customWidth="1"/>
    <col min="23" max="233" width="9.21875" style="333"/>
    <col min="234" max="234" width="1.77734375" style="333" customWidth="1"/>
    <col min="235" max="236" width="4.77734375" style="333" customWidth="1"/>
    <col min="237" max="237" width="54.21875" style="333" customWidth="1"/>
    <col min="238" max="238" width="52" style="333" customWidth="1"/>
    <col min="239" max="239" width="5.21875" style="333" customWidth="1"/>
    <col min="240" max="240" width="5.77734375" style="333" bestFit="1" customWidth="1"/>
    <col min="241" max="241" width="16.44140625" style="333" customWidth="1"/>
    <col min="242" max="242" width="4.5546875" style="333" customWidth="1"/>
    <col min="243" max="243" width="14.21875" style="333" customWidth="1"/>
    <col min="244" max="244" width="27.21875" style="333" customWidth="1"/>
    <col min="245" max="245" width="16.21875" style="333" customWidth="1"/>
    <col min="246" max="246" width="13.77734375" style="333" customWidth="1"/>
    <col min="247" max="489" width="9.21875" style="333"/>
    <col min="490" max="490" width="1.77734375" style="333" customWidth="1"/>
    <col min="491" max="492" width="4.77734375" style="333" customWidth="1"/>
    <col min="493" max="493" width="54.21875" style="333" customWidth="1"/>
    <col min="494" max="494" width="52" style="333" customWidth="1"/>
    <col min="495" max="495" width="5.21875" style="333" customWidth="1"/>
    <col min="496" max="496" width="5.77734375" style="333" bestFit="1" customWidth="1"/>
    <col min="497" max="497" width="16.44140625" style="333" customWidth="1"/>
    <col min="498" max="498" width="4.5546875" style="333" customWidth="1"/>
    <col min="499" max="499" width="14.21875" style="333" customWidth="1"/>
    <col min="500" max="500" width="27.21875" style="333" customWidth="1"/>
    <col min="501" max="501" width="16.21875" style="333" customWidth="1"/>
    <col min="502" max="502" width="13.77734375" style="333" customWidth="1"/>
    <col min="503" max="745" width="9.21875" style="333"/>
    <col min="746" max="746" width="1.77734375" style="333" customWidth="1"/>
    <col min="747" max="748" width="4.77734375" style="333" customWidth="1"/>
    <col min="749" max="749" width="54.21875" style="333" customWidth="1"/>
    <col min="750" max="750" width="52" style="333" customWidth="1"/>
    <col min="751" max="751" width="5.21875" style="333" customWidth="1"/>
    <col min="752" max="752" width="5.77734375" style="333" bestFit="1" customWidth="1"/>
    <col min="753" max="753" width="16.44140625" style="333" customWidth="1"/>
    <col min="754" max="754" width="4.5546875" style="333" customWidth="1"/>
    <col min="755" max="755" width="14.21875" style="333" customWidth="1"/>
    <col min="756" max="756" width="27.21875" style="333" customWidth="1"/>
    <col min="757" max="757" width="16.21875" style="333" customWidth="1"/>
    <col min="758" max="758" width="13.77734375" style="333" customWidth="1"/>
    <col min="759" max="1001" width="9.21875" style="333"/>
    <col min="1002" max="1002" width="1.77734375" style="333" customWidth="1"/>
    <col min="1003" max="1004" width="4.77734375" style="333" customWidth="1"/>
    <col min="1005" max="1005" width="54.21875" style="333" customWidth="1"/>
    <col min="1006" max="1006" width="52" style="333" customWidth="1"/>
    <col min="1007" max="1007" width="5.21875" style="333" customWidth="1"/>
    <col min="1008" max="1008" width="5.77734375" style="333" bestFit="1" customWidth="1"/>
    <col min="1009" max="1009" width="16.44140625" style="333" customWidth="1"/>
    <col min="1010" max="1010" width="4.5546875" style="333" customWidth="1"/>
    <col min="1011" max="1011" width="14.21875" style="333" customWidth="1"/>
    <col min="1012" max="1012" width="27.21875" style="333" customWidth="1"/>
    <col min="1013" max="1013" width="16.21875" style="333" customWidth="1"/>
    <col min="1014" max="1014" width="13.77734375" style="333" customWidth="1"/>
    <col min="1015" max="1257" width="9.21875" style="333"/>
    <col min="1258" max="1258" width="1.77734375" style="333" customWidth="1"/>
    <col min="1259" max="1260" width="4.77734375" style="333" customWidth="1"/>
    <col min="1261" max="1261" width="54.21875" style="333" customWidth="1"/>
    <col min="1262" max="1262" width="52" style="333" customWidth="1"/>
    <col min="1263" max="1263" width="5.21875" style="333" customWidth="1"/>
    <col min="1264" max="1264" width="5.77734375" style="333" bestFit="1" customWidth="1"/>
    <col min="1265" max="1265" width="16.44140625" style="333" customWidth="1"/>
    <col min="1266" max="1266" width="4.5546875" style="333" customWidth="1"/>
    <col min="1267" max="1267" width="14.21875" style="333" customWidth="1"/>
    <col min="1268" max="1268" width="27.21875" style="333" customWidth="1"/>
    <col min="1269" max="1269" width="16.21875" style="333" customWidth="1"/>
    <col min="1270" max="1270" width="13.77734375" style="333" customWidth="1"/>
    <col min="1271" max="1513" width="9.21875" style="333"/>
    <col min="1514" max="1514" width="1.77734375" style="333" customWidth="1"/>
    <col min="1515" max="1516" width="4.77734375" style="333" customWidth="1"/>
    <col min="1517" max="1517" width="54.21875" style="333" customWidth="1"/>
    <col min="1518" max="1518" width="52" style="333" customWidth="1"/>
    <col min="1519" max="1519" width="5.21875" style="333" customWidth="1"/>
    <col min="1520" max="1520" width="5.77734375" style="333" bestFit="1" customWidth="1"/>
    <col min="1521" max="1521" width="16.44140625" style="333" customWidth="1"/>
    <col min="1522" max="1522" width="4.5546875" style="333" customWidth="1"/>
    <col min="1523" max="1523" width="14.21875" style="333" customWidth="1"/>
    <col min="1524" max="1524" width="27.21875" style="333" customWidth="1"/>
    <col min="1525" max="1525" width="16.21875" style="333" customWidth="1"/>
    <col min="1526" max="1526" width="13.77734375" style="333" customWidth="1"/>
    <col min="1527" max="1769" width="9.21875" style="333"/>
    <col min="1770" max="1770" width="1.77734375" style="333" customWidth="1"/>
    <col min="1771" max="1772" width="4.77734375" style="333" customWidth="1"/>
    <col min="1773" max="1773" width="54.21875" style="333" customWidth="1"/>
    <col min="1774" max="1774" width="52" style="333" customWidth="1"/>
    <col min="1775" max="1775" width="5.21875" style="333" customWidth="1"/>
    <col min="1776" max="1776" width="5.77734375" style="333" bestFit="1" customWidth="1"/>
    <col min="1777" max="1777" width="16.44140625" style="333" customWidth="1"/>
    <col min="1778" max="1778" width="4.5546875" style="333" customWidth="1"/>
    <col min="1779" max="1779" width="14.21875" style="333" customWidth="1"/>
    <col min="1780" max="1780" width="27.21875" style="333" customWidth="1"/>
    <col min="1781" max="1781" width="16.21875" style="333" customWidth="1"/>
    <col min="1782" max="1782" width="13.77734375" style="333" customWidth="1"/>
    <col min="1783" max="2025" width="9.21875" style="333"/>
    <col min="2026" max="2026" width="1.77734375" style="333" customWidth="1"/>
    <col min="2027" max="2028" width="4.77734375" style="333" customWidth="1"/>
    <col min="2029" max="2029" width="54.21875" style="333" customWidth="1"/>
    <col min="2030" max="2030" width="52" style="333" customWidth="1"/>
    <col min="2031" max="2031" width="5.21875" style="333" customWidth="1"/>
    <col min="2032" max="2032" width="5.77734375" style="333" bestFit="1" customWidth="1"/>
    <col min="2033" max="2033" width="16.44140625" style="333" customWidth="1"/>
    <col min="2034" max="2034" width="4.5546875" style="333" customWidth="1"/>
    <col min="2035" max="2035" width="14.21875" style="333" customWidth="1"/>
    <col min="2036" max="2036" width="27.21875" style="333" customWidth="1"/>
    <col min="2037" max="2037" width="16.21875" style="333" customWidth="1"/>
    <col min="2038" max="2038" width="13.77734375" style="333" customWidth="1"/>
    <col min="2039" max="2281" width="9.21875" style="333"/>
    <col min="2282" max="2282" width="1.77734375" style="333" customWidth="1"/>
    <col min="2283" max="2284" width="4.77734375" style="333" customWidth="1"/>
    <col min="2285" max="2285" width="54.21875" style="333" customWidth="1"/>
    <col min="2286" max="2286" width="52" style="333" customWidth="1"/>
    <col min="2287" max="2287" width="5.21875" style="333" customWidth="1"/>
    <col min="2288" max="2288" width="5.77734375" style="333" bestFit="1" customWidth="1"/>
    <col min="2289" max="2289" width="16.44140625" style="333" customWidth="1"/>
    <col min="2290" max="2290" width="4.5546875" style="333" customWidth="1"/>
    <col min="2291" max="2291" width="14.21875" style="333" customWidth="1"/>
    <col min="2292" max="2292" width="27.21875" style="333" customWidth="1"/>
    <col min="2293" max="2293" width="16.21875" style="333" customWidth="1"/>
    <col min="2294" max="2294" width="13.77734375" style="333" customWidth="1"/>
    <col min="2295" max="2537" width="9.21875" style="333"/>
    <col min="2538" max="2538" width="1.77734375" style="333" customWidth="1"/>
    <col min="2539" max="2540" width="4.77734375" style="333" customWidth="1"/>
    <col min="2541" max="2541" width="54.21875" style="333" customWidth="1"/>
    <col min="2542" max="2542" width="52" style="333" customWidth="1"/>
    <col min="2543" max="2543" width="5.21875" style="333" customWidth="1"/>
    <col min="2544" max="2544" width="5.77734375" style="333" bestFit="1" customWidth="1"/>
    <col min="2545" max="2545" width="16.44140625" style="333" customWidth="1"/>
    <col min="2546" max="2546" width="4.5546875" style="333" customWidth="1"/>
    <col min="2547" max="2547" width="14.21875" style="333" customWidth="1"/>
    <col min="2548" max="2548" width="27.21875" style="333" customWidth="1"/>
    <col min="2549" max="2549" width="16.21875" style="333" customWidth="1"/>
    <col min="2550" max="2550" width="13.77734375" style="333" customWidth="1"/>
    <col min="2551" max="2793" width="9.21875" style="333"/>
    <col min="2794" max="2794" width="1.77734375" style="333" customWidth="1"/>
    <col min="2795" max="2796" width="4.77734375" style="333" customWidth="1"/>
    <col min="2797" max="2797" width="54.21875" style="333" customWidth="1"/>
    <col min="2798" max="2798" width="52" style="333" customWidth="1"/>
    <col min="2799" max="2799" width="5.21875" style="333" customWidth="1"/>
    <col min="2800" max="2800" width="5.77734375" style="333" bestFit="1" customWidth="1"/>
    <col min="2801" max="2801" width="16.44140625" style="333" customWidth="1"/>
    <col min="2802" max="2802" width="4.5546875" style="333" customWidth="1"/>
    <col min="2803" max="2803" width="14.21875" style="333" customWidth="1"/>
    <col min="2804" max="2804" width="27.21875" style="333" customWidth="1"/>
    <col min="2805" max="2805" width="16.21875" style="333" customWidth="1"/>
    <col min="2806" max="2806" width="13.77734375" style="333" customWidth="1"/>
    <col min="2807" max="3049" width="9.21875" style="333"/>
    <col min="3050" max="3050" width="1.77734375" style="333" customWidth="1"/>
    <col min="3051" max="3052" width="4.77734375" style="333" customWidth="1"/>
    <col min="3053" max="3053" width="54.21875" style="333" customWidth="1"/>
    <col min="3054" max="3054" width="52" style="333" customWidth="1"/>
    <col min="3055" max="3055" width="5.21875" style="333" customWidth="1"/>
    <col min="3056" max="3056" width="5.77734375" style="333" bestFit="1" customWidth="1"/>
    <col min="3057" max="3057" width="16.44140625" style="333" customWidth="1"/>
    <col min="3058" max="3058" width="4.5546875" style="333" customWidth="1"/>
    <col min="3059" max="3059" width="14.21875" style="333" customWidth="1"/>
    <col min="3060" max="3060" width="27.21875" style="333" customWidth="1"/>
    <col min="3061" max="3061" width="16.21875" style="333" customWidth="1"/>
    <col min="3062" max="3062" width="13.77734375" style="333" customWidth="1"/>
    <col min="3063" max="3305" width="9.21875" style="333"/>
    <col min="3306" max="3306" width="1.77734375" style="333" customWidth="1"/>
    <col min="3307" max="3308" width="4.77734375" style="333" customWidth="1"/>
    <col min="3309" max="3309" width="54.21875" style="333" customWidth="1"/>
    <col min="3310" max="3310" width="52" style="333" customWidth="1"/>
    <col min="3311" max="3311" width="5.21875" style="333" customWidth="1"/>
    <col min="3312" max="3312" width="5.77734375" style="333" bestFit="1" customWidth="1"/>
    <col min="3313" max="3313" width="16.44140625" style="333" customWidth="1"/>
    <col min="3314" max="3314" width="4.5546875" style="333" customWidth="1"/>
    <col min="3315" max="3315" width="14.21875" style="333" customWidth="1"/>
    <col min="3316" max="3316" width="27.21875" style="333" customWidth="1"/>
    <col min="3317" max="3317" width="16.21875" style="333" customWidth="1"/>
    <col min="3318" max="3318" width="13.77734375" style="333" customWidth="1"/>
    <col min="3319" max="3561" width="9.21875" style="333"/>
    <col min="3562" max="3562" width="1.77734375" style="333" customWidth="1"/>
    <col min="3563" max="3564" width="4.77734375" style="333" customWidth="1"/>
    <col min="3565" max="3565" width="54.21875" style="333" customWidth="1"/>
    <col min="3566" max="3566" width="52" style="333" customWidth="1"/>
    <col min="3567" max="3567" width="5.21875" style="333" customWidth="1"/>
    <col min="3568" max="3568" width="5.77734375" style="333" bestFit="1" customWidth="1"/>
    <col min="3569" max="3569" width="16.44140625" style="333" customWidth="1"/>
    <col min="3570" max="3570" width="4.5546875" style="333" customWidth="1"/>
    <col min="3571" max="3571" width="14.21875" style="333" customWidth="1"/>
    <col min="3572" max="3572" width="27.21875" style="333" customWidth="1"/>
    <col min="3573" max="3573" width="16.21875" style="333" customWidth="1"/>
    <col min="3574" max="3574" width="13.77734375" style="333" customWidth="1"/>
    <col min="3575" max="3817" width="9.21875" style="333"/>
    <col min="3818" max="3818" width="1.77734375" style="333" customWidth="1"/>
    <col min="3819" max="3820" width="4.77734375" style="333" customWidth="1"/>
    <col min="3821" max="3821" width="54.21875" style="333" customWidth="1"/>
    <col min="3822" max="3822" width="52" style="333" customWidth="1"/>
    <col min="3823" max="3823" width="5.21875" style="333" customWidth="1"/>
    <col min="3824" max="3824" width="5.77734375" style="333" bestFit="1" customWidth="1"/>
    <col min="3825" max="3825" width="16.44140625" style="333" customWidth="1"/>
    <col min="3826" max="3826" width="4.5546875" style="333" customWidth="1"/>
    <col min="3827" max="3827" width="14.21875" style="333" customWidth="1"/>
    <col min="3828" max="3828" width="27.21875" style="333" customWidth="1"/>
    <col min="3829" max="3829" width="16.21875" style="333" customWidth="1"/>
    <col min="3830" max="3830" width="13.77734375" style="333" customWidth="1"/>
    <col min="3831" max="4073" width="9.21875" style="333"/>
    <col min="4074" max="4074" width="1.77734375" style="333" customWidth="1"/>
    <col min="4075" max="4076" width="4.77734375" style="333" customWidth="1"/>
    <col min="4077" max="4077" width="54.21875" style="333" customWidth="1"/>
    <col min="4078" max="4078" width="52" style="333" customWidth="1"/>
    <col min="4079" max="4079" width="5.21875" style="333" customWidth="1"/>
    <col min="4080" max="4080" width="5.77734375" style="333" bestFit="1" customWidth="1"/>
    <col min="4081" max="4081" width="16.44140625" style="333" customWidth="1"/>
    <col min="4082" max="4082" width="4.5546875" style="333" customWidth="1"/>
    <col min="4083" max="4083" width="14.21875" style="333" customWidth="1"/>
    <col min="4084" max="4084" width="27.21875" style="333" customWidth="1"/>
    <col min="4085" max="4085" width="16.21875" style="333" customWidth="1"/>
    <col min="4086" max="4086" width="13.77734375" style="333" customWidth="1"/>
    <col min="4087" max="4329" width="9.21875" style="333"/>
    <col min="4330" max="4330" width="1.77734375" style="333" customWidth="1"/>
    <col min="4331" max="4332" width="4.77734375" style="333" customWidth="1"/>
    <col min="4333" max="4333" width="54.21875" style="333" customWidth="1"/>
    <col min="4334" max="4334" width="52" style="333" customWidth="1"/>
    <col min="4335" max="4335" width="5.21875" style="333" customWidth="1"/>
    <col min="4336" max="4336" width="5.77734375" style="333" bestFit="1" customWidth="1"/>
    <col min="4337" max="4337" width="16.44140625" style="333" customWidth="1"/>
    <col min="4338" max="4338" width="4.5546875" style="333" customWidth="1"/>
    <col min="4339" max="4339" width="14.21875" style="333" customWidth="1"/>
    <col min="4340" max="4340" width="27.21875" style="333" customWidth="1"/>
    <col min="4341" max="4341" width="16.21875" style="333" customWidth="1"/>
    <col min="4342" max="4342" width="13.77734375" style="333" customWidth="1"/>
    <col min="4343" max="4585" width="9.21875" style="333"/>
    <col min="4586" max="4586" width="1.77734375" style="333" customWidth="1"/>
    <col min="4587" max="4588" width="4.77734375" style="333" customWidth="1"/>
    <col min="4589" max="4589" width="54.21875" style="333" customWidth="1"/>
    <col min="4590" max="4590" width="52" style="333" customWidth="1"/>
    <col min="4591" max="4591" width="5.21875" style="333" customWidth="1"/>
    <col min="4592" max="4592" width="5.77734375" style="333" bestFit="1" customWidth="1"/>
    <col min="4593" max="4593" width="16.44140625" style="333" customWidth="1"/>
    <col min="4594" max="4594" width="4.5546875" style="333" customWidth="1"/>
    <col min="4595" max="4595" width="14.21875" style="333" customWidth="1"/>
    <col min="4596" max="4596" width="27.21875" style="333" customWidth="1"/>
    <col min="4597" max="4597" width="16.21875" style="333" customWidth="1"/>
    <col min="4598" max="4598" width="13.77734375" style="333" customWidth="1"/>
    <col min="4599" max="4841" width="9.21875" style="333"/>
    <col min="4842" max="4842" width="1.77734375" style="333" customWidth="1"/>
    <col min="4843" max="4844" width="4.77734375" style="333" customWidth="1"/>
    <col min="4845" max="4845" width="54.21875" style="333" customWidth="1"/>
    <col min="4846" max="4846" width="52" style="333" customWidth="1"/>
    <col min="4847" max="4847" width="5.21875" style="333" customWidth="1"/>
    <col min="4848" max="4848" width="5.77734375" style="333" bestFit="1" customWidth="1"/>
    <col min="4849" max="4849" width="16.44140625" style="333" customWidth="1"/>
    <col min="4850" max="4850" width="4.5546875" style="333" customWidth="1"/>
    <col min="4851" max="4851" width="14.21875" style="333" customWidth="1"/>
    <col min="4852" max="4852" width="27.21875" style="333" customWidth="1"/>
    <col min="4853" max="4853" width="16.21875" style="333" customWidth="1"/>
    <col min="4854" max="4854" width="13.77734375" style="333" customWidth="1"/>
    <col min="4855" max="5097" width="9.21875" style="333"/>
    <col min="5098" max="5098" width="1.77734375" style="333" customWidth="1"/>
    <col min="5099" max="5100" width="4.77734375" style="333" customWidth="1"/>
    <col min="5101" max="5101" width="54.21875" style="333" customWidth="1"/>
    <col min="5102" max="5102" width="52" style="333" customWidth="1"/>
    <col min="5103" max="5103" width="5.21875" style="333" customWidth="1"/>
    <col min="5104" max="5104" width="5.77734375" style="333" bestFit="1" customWidth="1"/>
    <col min="5105" max="5105" width="16.44140625" style="333" customWidth="1"/>
    <col min="5106" max="5106" width="4.5546875" style="333" customWidth="1"/>
    <col min="5107" max="5107" width="14.21875" style="333" customWidth="1"/>
    <col min="5108" max="5108" width="27.21875" style="333" customWidth="1"/>
    <col min="5109" max="5109" width="16.21875" style="333" customWidth="1"/>
    <col min="5110" max="5110" width="13.77734375" style="333" customWidth="1"/>
    <col min="5111" max="5353" width="9.21875" style="333"/>
    <col min="5354" max="5354" width="1.77734375" style="333" customWidth="1"/>
    <col min="5355" max="5356" width="4.77734375" style="333" customWidth="1"/>
    <col min="5357" max="5357" width="54.21875" style="333" customWidth="1"/>
    <col min="5358" max="5358" width="52" style="333" customWidth="1"/>
    <col min="5359" max="5359" width="5.21875" style="333" customWidth="1"/>
    <col min="5360" max="5360" width="5.77734375" style="333" bestFit="1" customWidth="1"/>
    <col min="5361" max="5361" width="16.44140625" style="333" customWidth="1"/>
    <col min="5362" max="5362" width="4.5546875" style="333" customWidth="1"/>
    <col min="5363" max="5363" width="14.21875" style="333" customWidth="1"/>
    <col min="5364" max="5364" width="27.21875" style="333" customWidth="1"/>
    <col min="5365" max="5365" width="16.21875" style="333" customWidth="1"/>
    <col min="5366" max="5366" width="13.77734375" style="333" customWidth="1"/>
    <col min="5367" max="5609" width="9.21875" style="333"/>
    <col min="5610" max="5610" width="1.77734375" style="333" customWidth="1"/>
    <col min="5611" max="5612" width="4.77734375" style="333" customWidth="1"/>
    <col min="5613" max="5613" width="54.21875" style="333" customWidth="1"/>
    <col min="5614" max="5614" width="52" style="333" customWidth="1"/>
    <col min="5615" max="5615" width="5.21875" style="333" customWidth="1"/>
    <col min="5616" max="5616" width="5.77734375" style="333" bestFit="1" customWidth="1"/>
    <col min="5617" max="5617" width="16.44140625" style="333" customWidth="1"/>
    <col min="5618" max="5618" width="4.5546875" style="333" customWidth="1"/>
    <col min="5619" max="5619" width="14.21875" style="333" customWidth="1"/>
    <col min="5620" max="5620" width="27.21875" style="333" customWidth="1"/>
    <col min="5621" max="5621" width="16.21875" style="333" customWidth="1"/>
    <col min="5622" max="5622" width="13.77734375" style="333" customWidth="1"/>
    <col min="5623" max="5865" width="9.21875" style="333"/>
    <col min="5866" max="5866" width="1.77734375" style="333" customWidth="1"/>
    <col min="5867" max="5868" width="4.77734375" style="333" customWidth="1"/>
    <col min="5869" max="5869" width="54.21875" style="333" customWidth="1"/>
    <col min="5870" max="5870" width="52" style="333" customWidth="1"/>
    <col min="5871" max="5871" width="5.21875" style="333" customWidth="1"/>
    <col min="5872" max="5872" width="5.77734375" style="333" bestFit="1" customWidth="1"/>
    <col min="5873" max="5873" width="16.44140625" style="333" customWidth="1"/>
    <col min="5874" max="5874" width="4.5546875" style="333" customWidth="1"/>
    <col min="5875" max="5875" width="14.21875" style="333" customWidth="1"/>
    <col min="5876" max="5876" width="27.21875" style="333" customWidth="1"/>
    <col min="5877" max="5877" width="16.21875" style="333" customWidth="1"/>
    <col min="5878" max="5878" width="13.77734375" style="333" customWidth="1"/>
    <col min="5879" max="6121" width="9.21875" style="333"/>
    <col min="6122" max="6122" width="1.77734375" style="333" customWidth="1"/>
    <col min="6123" max="6124" width="4.77734375" style="333" customWidth="1"/>
    <col min="6125" max="6125" width="54.21875" style="333" customWidth="1"/>
    <col min="6126" max="6126" width="52" style="333" customWidth="1"/>
    <col min="6127" max="6127" width="5.21875" style="333" customWidth="1"/>
    <col min="6128" max="6128" width="5.77734375" style="333" bestFit="1" customWidth="1"/>
    <col min="6129" max="6129" width="16.44140625" style="333" customWidth="1"/>
    <col min="6130" max="6130" width="4.5546875" style="333" customWidth="1"/>
    <col min="6131" max="6131" width="14.21875" style="333" customWidth="1"/>
    <col min="6132" max="6132" width="27.21875" style="333" customWidth="1"/>
    <col min="6133" max="6133" width="16.21875" style="333" customWidth="1"/>
    <col min="6134" max="6134" width="13.77734375" style="333" customWidth="1"/>
    <col min="6135" max="6377" width="9.21875" style="333"/>
    <col min="6378" max="6378" width="1.77734375" style="333" customWidth="1"/>
    <col min="6379" max="6380" width="4.77734375" style="333" customWidth="1"/>
    <col min="6381" max="6381" width="54.21875" style="333" customWidth="1"/>
    <col min="6382" max="6382" width="52" style="333" customWidth="1"/>
    <col min="6383" max="6383" width="5.21875" style="333" customWidth="1"/>
    <col min="6384" max="6384" width="5.77734375" style="333" bestFit="1" customWidth="1"/>
    <col min="6385" max="6385" width="16.44140625" style="333" customWidth="1"/>
    <col min="6386" max="6386" width="4.5546875" style="333" customWidth="1"/>
    <col min="6387" max="6387" width="14.21875" style="333" customWidth="1"/>
    <col min="6388" max="6388" width="27.21875" style="333" customWidth="1"/>
    <col min="6389" max="6389" width="16.21875" style="333" customWidth="1"/>
    <col min="6390" max="6390" width="13.77734375" style="333" customWidth="1"/>
    <col min="6391" max="6633" width="9.21875" style="333"/>
    <col min="6634" max="6634" width="1.77734375" style="333" customWidth="1"/>
    <col min="6635" max="6636" width="4.77734375" style="333" customWidth="1"/>
    <col min="6637" max="6637" width="54.21875" style="333" customWidth="1"/>
    <col min="6638" max="6638" width="52" style="333" customWidth="1"/>
    <col min="6639" max="6639" width="5.21875" style="333" customWidth="1"/>
    <col min="6640" max="6640" width="5.77734375" style="333" bestFit="1" customWidth="1"/>
    <col min="6641" max="6641" width="16.44140625" style="333" customWidth="1"/>
    <col min="6642" max="6642" width="4.5546875" style="333" customWidth="1"/>
    <col min="6643" max="6643" width="14.21875" style="333" customWidth="1"/>
    <col min="6644" max="6644" width="27.21875" style="333" customWidth="1"/>
    <col min="6645" max="6645" width="16.21875" style="333" customWidth="1"/>
    <col min="6646" max="6646" width="13.77734375" style="333" customWidth="1"/>
    <col min="6647" max="6889" width="9.21875" style="333"/>
    <col min="6890" max="6890" width="1.77734375" style="333" customWidth="1"/>
    <col min="6891" max="6892" width="4.77734375" style="333" customWidth="1"/>
    <col min="6893" max="6893" width="54.21875" style="333" customWidth="1"/>
    <col min="6894" max="6894" width="52" style="333" customWidth="1"/>
    <col min="6895" max="6895" width="5.21875" style="333" customWidth="1"/>
    <col min="6896" max="6896" width="5.77734375" style="333" bestFit="1" customWidth="1"/>
    <col min="6897" max="6897" width="16.44140625" style="333" customWidth="1"/>
    <col min="6898" max="6898" width="4.5546875" style="333" customWidth="1"/>
    <col min="6899" max="6899" width="14.21875" style="333" customWidth="1"/>
    <col min="6900" max="6900" width="27.21875" style="333" customWidth="1"/>
    <col min="6901" max="6901" width="16.21875" style="333" customWidth="1"/>
    <col min="6902" max="6902" width="13.77734375" style="333" customWidth="1"/>
    <col min="6903" max="7145" width="9.21875" style="333"/>
    <col min="7146" max="7146" width="1.77734375" style="333" customWidth="1"/>
    <col min="7147" max="7148" width="4.77734375" style="333" customWidth="1"/>
    <col min="7149" max="7149" width="54.21875" style="333" customWidth="1"/>
    <col min="7150" max="7150" width="52" style="333" customWidth="1"/>
    <col min="7151" max="7151" width="5.21875" style="333" customWidth="1"/>
    <col min="7152" max="7152" width="5.77734375" style="333" bestFit="1" customWidth="1"/>
    <col min="7153" max="7153" width="16.44140625" style="333" customWidth="1"/>
    <col min="7154" max="7154" width="4.5546875" style="333" customWidth="1"/>
    <col min="7155" max="7155" width="14.21875" style="333" customWidth="1"/>
    <col min="7156" max="7156" width="27.21875" style="333" customWidth="1"/>
    <col min="7157" max="7157" width="16.21875" style="333" customWidth="1"/>
    <col min="7158" max="7158" width="13.77734375" style="333" customWidth="1"/>
    <col min="7159" max="7401" width="9.21875" style="333"/>
    <col min="7402" max="7402" width="1.77734375" style="333" customWidth="1"/>
    <col min="7403" max="7404" width="4.77734375" style="333" customWidth="1"/>
    <col min="7405" max="7405" width="54.21875" style="333" customWidth="1"/>
    <col min="7406" max="7406" width="52" style="333" customWidth="1"/>
    <col min="7407" max="7407" width="5.21875" style="333" customWidth="1"/>
    <col min="7408" max="7408" width="5.77734375" style="333" bestFit="1" customWidth="1"/>
    <col min="7409" max="7409" width="16.44140625" style="333" customWidth="1"/>
    <col min="7410" max="7410" width="4.5546875" style="333" customWidth="1"/>
    <col min="7411" max="7411" width="14.21875" style="333" customWidth="1"/>
    <col min="7412" max="7412" width="27.21875" style="333" customWidth="1"/>
    <col min="7413" max="7413" width="16.21875" style="333" customWidth="1"/>
    <col min="7414" max="7414" width="13.77734375" style="333" customWidth="1"/>
    <col min="7415" max="7657" width="9.21875" style="333"/>
    <col min="7658" max="7658" width="1.77734375" style="333" customWidth="1"/>
    <col min="7659" max="7660" width="4.77734375" style="333" customWidth="1"/>
    <col min="7661" max="7661" width="54.21875" style="333" customWidth="1"/>
    <col min="7662" max="7662" width="52" style="333" customWidth="1"/>
    <col min="7663" max="7663" width="5.21875" style="333" customWidth="1"/>
    <col min="7664" max="7664" width="5.77734375" style="333" bestFit="1" customWidth="1"/>
    <col min="7665" max="7665" width="16.44140625" style="333" customWidth="1"/>
    <col min="7666" max="7666" width="4.5546875" style="333" customWidth="1"/>
    <col min="7667" max="7667" width="14.21875" style="333" customWidth="1"/>
    <col min="7668" max="7668" width="27.21875" style="333" customWidth="1"/>
    <col min="7669" max="7669" width="16.21875" style="333" customWidth="1"/>
    <col min="7670" max="7670" width="13.77734375" style="333" customWidth="1"/>
    <col min="7671" max="7913" width="9.21875" style="333"/>
    <col min="7914" max="7914" width="1.77734375" style="333" customWidth="1"/>
    <col min="7915" max="7916" width="4.77734375" style="333" customWidth="1"/>
    <col min="7917" max="7917" width="54.21875" style="333" customWidth="1"/>
    <col min="7918" max="7918" width="52" style="333" customWidth="1"/>
    <col min="7919" max="7919" width="5.21875" style="333" customWidth="1"/>
    <col min="7920" max="7920" width="5.77734375" style="333" bestFit="1" customWidth="1"/>
    <col min="7921" max="7921" width="16.44140625" style="333" customWidth="1"/>
    <col min="7922" max="7922" width="4.5546875" style="333" customWidth="1"/>
    <col min="7923" max="7923" width="14.21875" style="333" customWidth="1"/>
    <col min="7924" max="7924" width="27.21875" style="333" customWidth="1"/>
    <col min="7925" max="7925" width="16.21875" style="333" customWidth="1"/>
    <col min="7926" max="7926" width="13.77734375" style="333" customWidth="1"/>
    <col min="7927" max="8169" width="9.21875" style="333"/>
    <col min="8170" max="8170" width="1.77734375" style="333" customWidth="1"/>
    <col min="8171" max="8172" width="4.77734375" style="333" customWidth="1"/>
    <col min="8173" max="8173" width="54.21875" style="333" customWidth="1"/>
    <col min="8174" max="8174" width="52" style="333" customWidth="1"/>
    <col min="8175" max="8175" width="5.21875" style="333" customWidth="1"/>
    <col min="8176" max="8176" width="5.77734375" style="333" bestFit="1" customWidth="1"/>
    <col min="8177" max="8177" width="16.44140625" style="333" customWidth="1"/>
    <col min="8178" max="8178" width="4.5546875" style="333" customWidth="1"/>
    <col min="8179" max="8179" width="14.21875" style="333" customWidth="1"/>
    <col min="8180" max="8180" width="27.21875" style="333" customWidth="1"/>
    <col min="8181" max="8181" width="16.21875" style="333" customWidth="1"/>
    <col min="8182" max="8182" width="13.77734375" style="333" customWidth="1"/>
    <col min="8183" max="8425" width="9.21875" style="333"/>
    <col min="8426" max="8426" width="1.77734375" style="333" customWidth="1"/>
    <col min="8427" max="8428" width="4.77734375" style="333" customWidth="1"/>
    <col min="8429" max="8429" width="54.21875" style="333" customWidth="1"/>
    <col min="8430" max="8430" width="52" style="333" customWidth="1"/>
    <col min="8431" max="8431" width="5.21875" style="333" customWidth="1"/>
    <col min="8432" max="8432" width="5.77734375" style="333" bestFit="1" customWidth="1"/>
    <col min="8433" max="8433" width="16.44140625" style="333" customWidth="1"/>
    <col min="8434" max="8434" width="4.5546875" style="333" customWidth="1"/>
    <col min="8435" max="8435" width="14.21875" style="333" customWidth="1"/>
    <col min="8436" max="8436" width="27.21875" style="333" customWidth="1"/>
    <col min="8437" max="8437" width="16.21875" style="333" customWidth="1"/>
    <col min="8438" max="8438" width="13.77734375" style="333" customWidth="1"/>
    <col min="8439" max="8681" width="9.21875" style="333"/>
    <col min="8682" max="8682" width="1.77734375" style="333" customWidth="1"/>
    <col min="8683" max="8684" width="4.77734375" style="333" customWidth="1"/>
    <col min="8685" max="8685" width="54.21875" style="333" customWidth="1"/>
    <col min="8686" max="8686" width="52" style="333" customWidth="1"/>
    <col min="8687" max="8687" width="5.21875" style="333" customWidth="1"/>
    <col min="8688" max="8688" width="5.77734375" style="333" bestFit="1" customWidth="1"/>
    <col min="8689" max="8689" width="16.44140625" style="333" customWidth="1"/>
    <col min="8690" max="8690" width="4.5546875" style="333" customWidth="1"/>
    <col min="8691" max="8691" width="14.21875" style="333" customWidth="1"/>
    <col min="8692" max="8692" width="27.21875" style="333" customWidth="1"/>
    <col min="8693" max="8693" width="16.21875" style="333" customWidth="1"/>
    <col min="8694" max="8694" width="13.77734375" style="333" customWidth="1"/>
    <col min="8695" max="8937" width="9.21875" style="333"/>
    <col min="8938" max="8938" width="1.77734375" style="333" customWidth="1"/>
    <col min="8939" max="8940" width="4.77734375" style="333" customWidth="1"/>
    <col min="8941" max="8941" width="54.21875" style="333" customWidth="1"/>
    <col min="8942" max="8942" width="52" style="333" customWidth="1"/>
    <col min="8943" max="8943" width="5.21875" style="333" customWidth="1"/>
    <col min="8944" max="8944" width="5.77734375" style="333" bestFit="1" customWidth="1"/>
    <col min="8945" max="8945" width="16.44140625" style="333" customWidth="1"/>
    <col min="8946" max="8946" width="4.5546875" style="333" customWidth="1"/>
    <col min="8947" max="8947" width="14.21875" style="333" customWidth="1"/>
    <col min="8948" max="8948" width="27.21875" style="333" customWidth="1"/>
    <col min="8949" max="8949" width="16.21875" style="333" customWidth="1"/>
    <col min="8950" max="8950" width="13.77734375" style="333" customWidth="1"/>
    <col min="8951" max="9193" width="9.21875" style="333"/>
    <col min="9194" max="9194" width="1.77734375" style="333" customWidth="1"/>
    <col min="9195" max="9196" width="4.77734375" style="333" customWidth="1"/>
    <col min="9197" max="9197" width="54.21875" style="333" customWidth="1"/>
    <col min="9198" max="9198" width="52" style="333" customWidth="1"/>
    <col min="9199" max="9199" width="5.21875" style="333" customWidth="1"/>
    <col min="9200" max="9200" width="5.77734375" style="333" bestFit="1" customWidth="1"/>
    <col min="9201" max="9201" width="16.44140625" style="333" customWidth="1"/>
    <col min="9202" max="9202" width="4.5546875" style="333" customWidth="1"/>
    <col min="9203" max="9203" width="14.21875" style="333" customWidth="1"/>
    <col min="9204" max="9204" width="27.21875" style="333" customWidth="1"/>
    <col min="9205" max="9205" width="16.21875" style="333" customWidth="1"/>
    <col min="9206" max="9206" width="13.77734375" style="333" customWidth="1"/>
    <col min="9207" max="9449" width="9.21875" style="333"/>
    <col min="9450" max="9450" width="1.77734375" style="333" customWidth="1"/>
    <col min="9451" max="9452" width="4.77734375" style="333" customWidth="1"/>
    <col min="9453" max="9453" width="54.21875" style="333" customWidth="1"/>
    <col min="9454" max="9454" width="52" style="333" customWidth="1"/>
    <col min="9455" max="9455" width="5.21875" style="333" customWidth="1"/>
    <col min="9456" max="9456" width="5.77734375" style="333" bestFit="1" customWidth="1"/>
    <col min="9457" max="9457" width="16.44140625" style="333" customWidth="1"/>
    <col min="9458" max="9458" width="4.5546875" style="333" customWidth="1"/>
    <col min="9459" max="9459" width="14.21875" style="333" customWidth="1"/>
    <col min="9460" max="9460" width="27.21875" style="333" customWidth="1"/>
    <col min="9461" max="9461" width="16.21875" style="333" customWidth="1"/>
    <col min="9462" max="9462" width="13.77734375" style="333" customWidth="1"/>
    <col min="9463" max="9705" width="9.21875" style="333"/>
    <col min="9706" max="9706" width="1.77734375" style="333" customWidth="1"/>
    <col min="9707" max="9708" width="4.77734375" style="333" customWidth="1"/>
    <col min="9709" max="9709" width="54.21875" style="333" customWidth="1"/>
    <col min="9710" max="9710" width="52" style="333" customWidth="1"/>
    <col min="9711" max="9711" width="5.21875" style="333" customWidth="1"/>
    <col min="9712" max="9712" width="5.77734375" style="333" bestFit="1" customWidth="1"/>
    <col min="9713" max="9713" width="16.44140625" style="333" customWidth="1"/>
    <col min="9714" max="9714" width="4.5546875" style="333" customWidth="1"/>
    <col min="9715" max="9715" width="14.21875" style="333" customWidth="1"/>
    <col min="9716" max="9716" width="27.21875" style="333" customWidth="1"/>
    <col min="9717" max="9717" width="16.21875" style="333" customWidth="1"/>
    <col min="9718" max="9718" width="13.77734375" style="333" customWidth="1"/>
    <col min="9719" max="9961" width="9.21875" style="333"/>
    <col min="9962" max="9962" width="1.77734375" style="333" customWidth="1"/>
    <col min="9963" max="9964" width="4.77734375" style="333" customWidth="1"/>
    <col min="9965" max="9965" width="54.21875" style="333" customWidth="1"/>
    <col min="9966" max="9966" width="52" style="333" customWidth="1"/>
    <col min="9967" max="9967" width="5.21875" style="333" customWidth="1"/>
    <col min="9968" max="9968" width="5.77734375" style="333" bestFit="1" customWidth="1"/>
    <col min="9969" max="9969" width="16.44140625" style="333" customWidth="1"/>
    <col min="9970" max="9970" width="4.5546875" style="333" customWidth="1"/>
    <col min="9971" max="9971" width="14.21875" style="333" customWidth="1"/>
    <col min="9972" max="9972" width="27.21875" style="333" customWidth="1"/>
    <col min="9973" max="9973" width="16.21875" style="333" customWidth="1"/>
    <col min="9974" max="9974" width="13.77734375" style="333" customWidth="1"/>
    <col min="9975" max="10217" width="9.21875" style="333"/>
    <col min="10218" max="10218" width="1.77734375" style="333" customWidth="1"/>
    <col min="10219" max="10220" width="4.77734375" style="333" customWidth="1"/>
    <col min="10221" max="10221" width="54.21875" style="333" customWidth="1"/>
    <col min="10222" max="10222" width="52" style="333" customWidth="1"/>
    <col min="10223" max="10223" width="5.21875" style="333" customWidth="1"/>
    <col min="10224" max="10224" width="5.77734375" style="333" bestFit="1" customWidth="1"/>
    <col min="10225" max="10225" width="16.44140625" style="333" customWidth="1"/>
    <col min="10226" max="10226" width="4.5546875" style="333" customWidth="1"/>
    <col min="10227" max="10227" width="14.21875" style="333" customWidth="1"/>
    <col min="10228" max="10228" width="27.21875" style="333" customWidth="1"/>
    <col min="10229" max="10229" width="16.21875" style="333" customWidth="1"/>
    <col min="10230" max="10230" width="13.77734375" style="333" customWidth="1"/>
    <col min="10231" max="10473" width="9.21875" style="333"/>
    <col min="10474" max="10474" width="1.77734375" style="333" customWidth="1"/>
    <col min="10475" max="10476" width="4.77734375" style="333" customWidth="1"/>
    <col min="10477" max="10477" width="54.21875" style="333" customWidth="1"/>
    <col min="10478" max="10478" width="52" style="333" customWidth="1"/>
    <col min="10479" max="10479" width="5.21875" style="333" customWidth="1"/>
    <col min="10480" max="10480" width="5.77734375" style="333" bestFit="1" customWidth="1"/>
    <col min="10481" max="10481" width="16.44140625" style="333" customWidth="1"/>
    <col min="10482" max="10482" width="4.5546875" style="333" customWidth="1"/>
    <col min="10483" max="10483" width="14.21875" style="333" customWidth="1"/>
    <col min="10484" max="10484" width="27.21875" style="333" customWidth="1"/>
    <col min="10485" max="10485" width="16.21875" style="333" customWidth="1"/>
    <col min="10486" max="10486" width="13.77734375" style="333" customWidth="1"/>
    <col min="10487" max="10729" width="9.21875" style="333"/>
    <col min="10730" max="10730" width="1.77734375" style="333" customWidth="1"/>
    <col min="10731" max="10732" width="4.77734375" style="333" customWidth="1"/>
    <col min="10733" max="10733" width="54.21875" style="333" customWidth="1"/>
    <col min="10734" max="10734" width="52" style="333" customWidth="1"/>
    <col min="10735" max="10735" width="5.21875" style="333" customWidth="1"/>
    <col min="10736" max="10736" width="5.77734375" style="333" bestFit="1" customWidth="1"/>
    <col min="10737" max="10737" width="16.44140625" style="333" customWidth="1"/>
    <col min="10738" max="10738" width="4.5546875" style="333" customWidth="1"/>
    <col min="10739" max="10739" width="14.21875" style="333" customWidth="1"/>
    <col min="10740" max="10740" width="27.21875" style="333" customWidth="1"/>
    <col min="10741" max="10741" width="16.21875" style="333" customWidth="1"/>
    <col min="10742" max="10742" width="13.77734375" style="333" customWidth="1"/>
    <col min="10743" max="10985" width="9.21875" style="333"/>
    <col min="10986" max="10986" width="1.77734375" style="333" customWidth="1"/>
    <col min="10987" max="10988" width="4.77734375" style="333" customWidth="1"/>
    <col min="10989" max="10989" width="54.21875" style="333" customWidth="1"/>
    <col min="10990" max="10990" width="52" style="333" customWidth="1"/>
    <col min="10991" max="10991" width="5.21875" style="333" customWidth="1"/>
    <col min="10992" max="10992" width="5.77734375" style="333" bestFit="1" customWidth="1"/>
    <col min="10993" max="10993" width="16.44140625" style="333" customWidth="1"/>
    <col min="10994" max="10994" width="4.5546875" style="333" customWidth="1"/>
    <col min="10995" max="10995" width="14.21875" style="333" customWidth="1"/>
    <col min="10996" max="10996" width="27.21875" style="333" customWidth="1"/>
    <col min="10997" max="10997" width="16.21875" style="333" customWidth="1"/>
    <col min="10998" max="10998" width="13.77734375" style="333" customWidth="1"/>
    <col min="10999" max="11241" width="9.21875" style="333"/>
    <col min="11242" max="11242" width="1.77734375" style="333" customWidth="1"/>
    <col min="11243" max="11244" width="4.77734375" style="333" customWidth="1"/>
    <col min="11245" max="11245" width="54.21875" style="333" customWidth="1"/>
    <col min="11246" max="11246" width="52" style="333" customWidth="1"/>
    <col min="11247" max="11247" width="5.21875" style="333" customWidth="1"/>
    <col min="11248" max="11248" width="5.77734375" style="333" bestFit="1" customWidth="1"/>
    <col min="11249" max="11249" width="16.44140625" style="333" customWidth="1"/>
    <col min="11250" max="11250" width="4.5546875" style="333" customWidth="1"/>
    <col min="11251" max="11251" width="14.21875" style="333" customWidth="1"/>
    <col min="11252" max="11252" width="27.21875" style="333" customWidth="1"/>
    <col min="11253" max="11253" width="16.21875" style="333" customWidth="1"/>
    <col min="11254" max="11254" width="13.77734375" style="333" customWidth="1"/>
    <col min="11255" max="11497" width="9.21875" style="333"/>
    <col min="11498" max="11498" width="1.77734375" style="333" customWidth="1"/>
    <col min="11499" max="11500" width="4.77734375" style="333" customWidth="1"/>
    <col min="11501" max="11501" width="54.21875" style="333" customWidth="1"/>
    <col min="11502" max="11502" width="52" style="333" customWidth="1"/>
    <col min="11503" max="11503" width="5.21875" style="333" customWidth="1"/>
    <col min="11504" max="11504" width="5.77734375" style="333" bestFit="1" customWidth="1"/>
    <col min="11505" max="11505" width="16.44140625" style="333" customWidth="1"/>
    <col min="11506" max="11506" width="4.5546875" style="333" customWidth="1"/>
    <col min="11507" max="11507" width="14.21875" style="333" customWidth="1"/>
    <col min="11508" max="11508" width="27.21875" style="333" customWidth="1"/>
    <col min="11509" max="11509" width="16.21875" style="333" customWidth="1"/>
    <col min="11510" max="11510" width="13.77734375" style="333" customWidth="1"/>
    <col min="11511" max="11753" width="9.21875" style="333"/>
    <col min="11754" max="11754" width="1.77734375" style="333" customWidth="1"/>
    <col min="11755" max="11756" width="4.77734375" style="333" customWidth="1"/>
    <col min="11757" max="11757" width="54.21875" style="333" customWidth="1"/>
    <col min="11758" max="11758" width="52" style="333" customWidth="1"/>
    <col min="11759" max="11759" width="5.21875" style="333" customWidth="1"/>
    <col min="11760" max="11760" width="5.77734375" style="333" bestFit="1" customWidth="1"/>
    <col min="11761" max="11761" width="16.44140625" style="333" customWidth="1"/>
    <col min="11762" max="11762" width="4.5546875" style="333" customWidth="1"/>
    <col min="11763" max="11763" width="14.21875" style="333" customWidth="1"/>
    <col min="11764" max="11764" width="27.21875" style="333" customWidth="1"/>
    <col min="11765" max="11765" width="16.21875" style="333" customWidth="1"/>
    <col min="11766" max="11766" width="13.77734375" style="333" customWidth="1"/>
    <col min="11767" max="12009" width="9.21875" style="333"/>
    <col min="12010" max="12010" width="1.77734375" style="333" customWidth="1"/>
    <col min="12011" max="12012" width="4.77734375" style="333" customWidth="1"/>
    <col min="12013" max="12013" width="54.21875" style="333" customWidth="1"/>
    <col min="12014" max="12014" width="52" style="333" customWidth="1"/>
    <col min="12015" max="12015" width="5.21875" style="333" customWidth="1"/>
    <col min="12016" max="12016" width="5.77734375" style="333" bestFit="1" customWidth="1"/>
    <col min="12017" max="12017" width="16.44140625" style="333" customWidth="1"/>
    <col min="12018" max="12018" width="4.5546875" style="333" customWidth="1"/>
    <col min="12019" max="12019" width="14.21875" style="333" customWidth="1"/>
    <col min="12020" max="12020" width="27.21875" style="333" customWidth="1"/>
    <col min="12021" max="12021" width="16.21875" style="333" customWidth="1"/>
    <col min="12022" max="12022" width="13.77734375" style="333" customWidth="1"/>
    <col min="12023" max="12265" width="9.21875" style="333"/>
    <col min="12266" max="12266" width="1.77734375" style="333" customWidth="1"/>
    <col min="12267" max="12268" width="4.77734375" style="333" customWidth="1"/>
    <col min="12269" max="12269" width="54.21875" style="333" customWidth="1"/>
    <col min="12270" max="12270" width="52" style="333" customWidth="1"/>
    <col min="12271" max="12271" width="5.21875" style="333" customWidth="1"/>
    <col min="12272" max="12272" width="5.77734375" style="333" bestFit="1" customWidth="1"/>
    <col min="12273" max="12273" width="16.44140625" style="333" customWidth="1"/>
    <col min="12274" max="12274" width="4.5546875" style="333" customWidth="1"/>
    <col min="12275" max="12275" width="14.21875" style="333" customWidth="1"/>
    <col min="12276" max="12276" width="27.21875" style="333" customWidth="1"/>
    <col min="12277" max="12277" width="16.21875" style="333" customWidth="1"/>
    <col min="12278" max="12278" width="13.77734375" style="333" customWidth="1"/>
    <col min="12279" max="12521" width="9.21875" style="333"/>
    <col min="12522" max="12522" width="1.77734375" style="333" customWidth="1"/>
    <col min="12523" max="12524" width="4.77734375" style="333" customWidth="1"/>
    <col min="12525" max="12525" width="54.21875" style="333" customWidth="1"/>
    <col min="12526" max="12526" width="52" style="333" customWidth="1"/>
    <col min="12527" max="12527" width="5.21875" style="333" customWidth="1"/>
    <col min="12528" max="12528" width="5.77734375" style="333" bestFit="1" customWidth="1"/>
    <col min="12529" max="12529" width="16.44140625" style="333" customWidth="1"/>
    <col min="12530" max="12530" width="4.5546875" style="333" customWidth="1"/>
    <col min="12531" max="12531" width="14.21875" style="333" customWidth="1"/>
    <col min="12532" max="12532" width="27.21875" style="333" customWidth="1"/>
    <col min="12533" max="12533" width="16.21875" style="333" customWidth="1"/>
    <col min="12534" max="12534" width="13.77734375" style="333" customWidth="1"/>
    <col min="12535" max="12777" width="9.21875" style="333"/>
    <col min="12778" max="12778" width="1.77734375" style="333" customWidth="1"/>
    <col min="12779" max="12780" width="4.77734375" style="333" customWidth="1"/>
    <col min="12781" max="12781" width="54.21875" style="333" customWidth="1"/>
    <col min="12782" max="12782" width="52" style="333" customWidth="1"/>
    <col min="12783" max="12783" width="5.21875" style="333" customWidth="1"/>
    <col min="12784" max="12784" width="5.77734375" style="333" bestFit="1" customWidth="1"/>
    <col min="12785" max="12785" width="16.44140625" style="333" customWidth="1"/>
    <col min="12786" max="12786" width="4.5546875" style="333" customWidth="1"/>
    <col min="12787" max="12787" width="14.21875" style="333" customWidth="1"/>
    <col min="12788" max="12788" width="27.21875" style="333" customWidth="1"/>
    <col min="12789" max="12789" width="16.21875" style="333" customWidth="1"/>
    <col min="12790" max="12790" width="13.77734375" style="333" customWidth="1"/>
    <col min="12791" max="13033" width="9.21875" style="333"/>
    <col min="13034" max="13034" width="1.77734375" style="333" customWidth="1"/>
    <col min="13035" max="13036" width="4.77734375" style="333" customWidth="1"/>
    <col min="13037" max="13037" width="54.21875" style="333" customWidth="1"/>
    <col min="13038" max="13038" width="52" style="333" customWidth="1"/>
    <col min="13039" max="13039" width="5.21875" style="333" customWidth="1"/>
    <col min="13040" max="13040" width="5.77734375" style="333" bestFit="1" customWidth="1"/>
    <col min="13041" max="13041" width="16.44140625" style="333" customWidth="1"/>
    <col min="13042" max="13042" width="4.5546875" style="333" customWidth="1"/>
    <col min="13043" max="13043" width="14.21875" style="333" customWidth="1"/>
    <col min="13044" max="13044" width="27.21875" style="333" customWidth="1"/>
    <col min="13045" max="13045" width="16.21875" style="333" customWidth="1"/>
    <col min="13046" max="13046" width="13.77734375" style="333" customWidth="1"/>
    <col min="13047" max="13289" width="9.21875" style="333"/>
    <col min="13290" max="13290" width="1.77734375" style="333" customWidth="1"/>
    <col min="13291" max="13292" width="4.77734375" style="333" customWidth="1"/>
    <col min="13293" max="13293" width="54.21875" style="333" customWidth="1"/>
    <col min="13294" max="13294" width="52" style="333" customWidth="1"/>
    <col min="13295" max="13295" width="5.21875" style="333" customWidth="1"/>
    <col min="13296" max="13296" width="5.77734375" style="333" bestFit="1" customWidth="1"/>
    <col min="13297" max="13297" width="16.44140625" style="333" customWidth="1"/>
    <col min="13298" max="13298" width="4.5546875" style="333" customWidth="1"/>
    <col min="13299" max="13299" width="14.21875" style="333" customWidth="1"/>
    <col min="13300" max="13300" width="27.21875" style="333" customWidth="1"/>
    <col min="13301" max="13301" width="16.21875" style="333" customWidth="1"/>
    <col min="13302" max="13302" width="13.77734375" style="333" customWidth="1"/>
    <col min="13303" max="13545" width="9.21875" style="333"/>
    <col min="13546" max="13546" width="1.77734375" style="333" customWidth="1"/>
    <col min="13547" max="13548" width="4.77734375" style="333" customWidth="1"/>
    <col min="13549" max="13549" width="54.21875" style="333" customWidth="1"/>
    <col min="13550" max="13550" width="52" style="333" customWidth="1"/>
    <col min="13551" max="13551" width="5.21875" style="333" customWidth="1"/>
    <col min="13552" max="13552" width="5.77734375" style="333" bestFit="1" customWidth="1"/>
    <col min="13553" max="13553" width="16.44140625" style="333" customWidth="1"/>
    <col min="13554" max="13554" width="4.5546875" style="333" customWidth="1"/>
    <col min="13555" max="13555" width="14.21875" style="333" customWidth="1"/>
    <col min="13556" max="13556" width="27.21875" style="333" customWidth="1"/>
    <col min="13557" max="13557" width="16.21875" style="333" customWidth="1"/>
    <col min="13558" max="13558" width="13.77734375" style="333" customWidth="1"/>
    <col min="13559" max="13801" width="9.21875" style="333"/>
    <col min="13802" max="13802" width="1.77734375" style="333" customWidth="1"/>
    <col min="13803" max="13804" width="4.77734375" style="333" customWidth="1"/>
    <col min="13805" max="13805" width="54.21875" style="333" customWidth="1"/>
    <col min="13806" max="13806" width="52" style="333" customWidth="1"/>
    <col min="13807" max="13807" width="5.21875" style="333" customWidth="1"/>
    <col min="13808" max="13808" width="5.77734375" style="333" bestFit="1" customWidth="1"/>
    <col min="13809" max="13809" width="16.44140625" style="333" customWidth="1"/>
    <col min="13810" max="13810" width="4.5546875" style="333" customWidth="1"/>
    <col min="13811" max="13811" width="14.21875" style="333" customWidth="1"/>
    <col min="13812" max="13812" width="27.21875" style="333" customWidth="1"/>
    <col min="13813" max="13813" width="16.21875" style="333" customWidth="1"/>
    <col min="13814" max="13814" width="13.77734375" style="333" customWidth="1"/>
    <col min="13815" max="14057" width="9.21875" style="333"/>
    <col min="14058" max="14058" width="1.77734375" style="333" customWidth="1"/>
    <col min="14059" max="14060" width="4.77734375" style="333" customWidth="1"/>
    <col min="14061" max="14061" width="54.21875" style="333" customWidth="1"/>
    <col min="14062" max="14062" width="52" style="333" customWidth="1"/>
    <col min="14063" max="14063" width="5.21875" style="333" customWidth="1"/>
    <col min="14064" max="14064" width="5.77734375" style="333" bestFit="1" customWidth="1"/>
    <col min="14065" max="14065" width="16.44140625" style="333" customWidth="1"/>
    <col min="14066" max="14066" width="4.5546875" style="333" customWidth="1"/>
    <col min="14067" max="14067" width="14.21875" style="333" customWidth="1"/>
    <col min="14068" max="14068" width="27.21875" style="333" customWidth="1"/>
    <col min="14069" max="14069" width="16.21875" style="333" customWidth="1"/>
    <col min="14070" max="14070" width="13.77734375" style="333" customWidth="1"/>
    <col min="14071" max="14313" width="9.21875" style="333"/>
    <col min="14314" max="14314" width="1.77734375" style="333" customWidth="1"/>
    <col min="14315" max="14316" width="4.77734375" style="333" customWidth="1"/>
    <col min="14317" max="14317" width="54.21875" style="333" customWidth="1"/>
    <col min="14318" max="14318" width="52" style="333" customWidth="1"/>
    <col min="14319" max="14319" width="5.21875" style="333" customWidth="1"/>
    <col min="14320" max="14320" width="5.77734375" style="333" bestFit="1" customWidth="1"/>
    <col min="14321" max="14321" width="16.44140625" style="333" customWidth="1"/>
    <col min="14322" max="14322" width="4.5546875" style="333" customWidth="1"/>
    <col min="14323" max="14323" width="14.21875" style="333" customWidth="1"/>
    <col min="14324" max="14324" width="27.21875" style="333" customWidth="1"/>
    <col min="14325" max="14325" width="16.21875" style="333" customWidth="1"/>
    <col min="14326" max="14326" width="13.77734375" style="333" customWidth="1"/>
    <col min="14327" max="14569" width="9.21875" style="333"/>
    <col min="14570" max="14570" width="1.77734375" style="333" customWidth="1"/>
    <col min="14571" max="14572" width="4.77734375" style="333" customWidth="1"/>
    <col min="14573" max="14573" width="54.21875" style="333" customWidth="1"/>
    <col min="14574" max="14574" width="52" style="333" customWidth="1"/>
    <col min="14575" max="14575" width="5.21875" style="333" customWidth="1"/>
    <col min="14576" max="14576" width="5.77734375" style="333" bestFit="1" customWidth="1"/>
    <col min="14577" max="14577" width="16.44140625" style="333" customWidth="1"/>
    <col min="14578" max="14578" width="4.5546875" style="333" customWidth="1"/>
    <col min="14579" max="14579" width="14.21875" style="333" customWidth="1"/>
    <col min="14580" max="14580" width="27.21875" style="333" customWidth="1"/>
    <col min="14581" max="14581" width="16.21875" style="333" customWidth="1"/>
    <col min="14582" max="14582" width="13.77734375" style="333" customWidth="1"/>
    <col min="14583" max="14825" width="9.21875" style="333"/>
    <col min="14826" max="14826" width="1.77734375" style="333" customWidth="1"/>
    <col min="14827" max="14828" width="4.77734375" style="333" customWidth="1"/>
    <col min="14829" max="14829" width="54.21875" style="333" customWidth="1"/>
    <col min="14830" max="14830" width="52" style="333" customWidth="1"/>
    <col min="14831" max="14831" width="5.21875" style="333" customWidth="1"/>
    <col min="14832" max="14832" width="5.77734375" style="333" bestFit="1" customWidth="1"/>
    <col min="14833" max="14833" width="16.44140625" style="333" customWidth="1"/>
    <col min="14834" max="14834" width="4.5546875" style="333" customWidth="1"/>
    <col min="14835" max="14835" width="14.21875" style="333" customWidth="1"/>
    <col min="14836" max="14836" width="27.21875" style="333" customWidth="1"/>
    <col min="14837" max="14837" width="16.21875" style="333" customWidth="1"/>
    <col min="14838" max="14838" width="13.77734375" style="333" customWidth="1"/>
    <col min="14839" max="15081" width="9.21875" style="333"/>
    <col min="15082" max="15082" width="1.77734375" style="333" customWidth="1"/>
    <col min="15083" max="15084" width="4.77734375" style="333" customWidth="1"/>
    <col min="15085" max="15085" width="54.21875" style="333" customWidth="1"/>
    <col min="15086" max="15086" width="52" style="333" customWidth="1"/>
    <col min="15087" max="15087" width="5.21875" style="333" customWidth="1"/>
    <col min="15088" max="15088" width="5.77734375" style="333" bestFit="1" customWidth="1"/>
    <col min="15089" max="15089" width="16.44140625" style="333" customWidth="1"/>
    <col min="15090" max="15090" width="4.5546875" style="333" customWidth="1"/>
    <col min="15091" max="15091" width="14.21875" style="333" customWidth="1"/>
    <col min="15092" max="15092" width="27.21875" style="333" customWidth="1"/>
    <col min="15093" max="15093" width="16.21875" style="333" customWidth="1"/>
    <col min="15094" max="15094" width="13.77734375" style="333" customWidth="1"/>
    <col min="15095" max="15337" width="9.21875" style="333"/>
    <col min="15338" max="15338" width="1.77734375" style="333" customWidth="1"/>
    <col min="15339" max="15340" width="4.77734375" style="333" customWidth="1"/>
    <col min="15341" max="15341" width="54.21875" style="333" customWidth="1"/>
    <col min="15342" max="15342" width="52" style="333" customWidth="1"/>
    <col min="15343" max="15343" width="5.21875" style="333" customWidth="1"/>
    <col min="15344" max="15344" width="5.77734375" style="333" bestFit="1" customWidth="1"/>
    <col min="15345" max="15345" width="16.44140625" style="333" customWidth="1"/>
    <col min="15346" max="15346" width="4.5546875" style="333" customWidth="1"/>
    <col min="15347" max="15347" width="14.21875" style="333" customWidth="1"/>
    <col min="15348" max="15348" width="27.21875" style="333" customWidth="1"/>
    <col min="15349" max="15349" width="16.21875" style="333" customWidth="1"/>
    <col min="15350" max="15350" width="13.77734375" style="333" customWidth="1"/>
    <col min="15351" max="15593" width="9.21875" style="333"/>
    <col min="15594" max="15594" width="1.77734375" style="333" customWidth="1"/>
    <col min="15595" max="15596" width="4.77734375" style="333" customWidth="1"/>
    <col min="15597" max="15597" width="54.21875" style="333" customWidth="1"/>
    <col min="15598" max="15598" width="52" style="333" customWidth="1"/>
    <col min="15599" max="15599" width="5.21875" style="333" customWidth="1"/>
    <col min="15600" max="15600" width="5.77734375" style="333" bestFit="1" customWidth="1"/>
    <col min="15601" max="15601" width="16.44140625" style="333" customWidth="1"/>
    <col min="15602" max="15602" width="4.5546875" style="333" customWidth="1"/>
    <col min="15603" max="15603" width="14.21875" style="333" customWidth="1"/>
    <col min="15604" max="15604" width="27.21875" style="333" customWidth="1"/>
    <col min="15605" max="15605" width="16.21875" style="333" customWidth="1"/>
    <col min="15606" max="15606" width="13.77734375" style="333" customWidth="1"/>
    <col min="15607" max="15849" width="9.21875" style="333"/>
    <col min="15850" max="15850" width="1.77734375" style="333" customWidth="1"/>
    <col min="15851" max="15852" width="4.77734375" style="333" customWidth="1"/>
    <col min="15853" max="15853" width="54.21875" style="333" customWidth="1"/>
    <col min="15854" max="15854" width="52" style="333" customWidth="1"/>
    <col min="15855" max="15855" width="5.21875" style="333" customWidth="1"/>
    <col min="15856" max="15856" width="5.77734375" style="333" bestFit="1" customWidth="1"/>
    <col min="15857" max="15857" width="16.44140625" style="333" customWidth="1"/>
    <col min="15858" max="15858" width="4.5546875" style="333" customWidth="1"/>
    <col min="15859" max="15859" width="14.21875" style="333" customWidth="1"/>
    <col min="15860" max="15860" width="27.21875" style="333" customWidth="1"/>
    <col min="15861" max="15861" width="16.21875" style="333" customWidth="1"/>
    <col min="15862" max="15862" width="13.77734375" style="333" customWidth="1"/>
    <col min="15863" max="16105" width="9.21875" style="333"/>
    <col min="16106" max="16106" width="1.77734375" style="333" customWidth="1"/>
    <col min="16107" max="16108" width="4.77734375" style="333" customWidth="1"/>
    <col min="16109" max="16109" width="54.21875" style="333" customWidth="1"/>
    <col min="16110" max="16110" width="52" style="333" customWidth="1"/>
    <col min="16111" max="16111" width="5.21875" style="333" customWidth="1"/>
    <col min="16112" max="16112" width="5.77734375" style="333" bestFit="1" customWidth="1"/>
    <col min="16113" max="16113" width="16.44140625" style="333" customWidth="1"/>
    <col min="16114" max="16114" width="4.5546875" style="333" customWidth="1"/>
    <col min="16115" max="16115" width="14.21875" style="333" customWidth="1"/>
    <col min="16116" max="16116" width="27.21875" style="333" customWidth="1"/>
    <col min="16117" max="16117" width="16.21875" style="333" customWidth="1"/>
    <col min="16118" max="16118" width="13.77734375" style="333" customWidth="1"/>
    <col min="16119" max="16384" width="9.21875" style="333"/>
  </cols>
  <sheetData>
    <row r="1" spans="1:20" s="316" customFormat="1" x14ac:dyDescent="0.3">
      <c r="A1" s="310"/>
      <c r="B1" s="310"/>
      <c r="C1" s="311"/>
      <c r="D1" s="445"/>
      <c r="E1" s="313"/>
      <c r="F1" s="314"/>
      <c r="G1" s="446"/>
      <c r="H1" s="311"/>
      <c r="I1" s="447"/>
      <c r="J1" s="313"/>
      <c r="K1" s="314"/>
      <c r="L1" s="446"/>
      <c r="M1" s="446"/>
      <c r="N1" s="315"/>
      <c r="O1" s="315"/>
      <c r="P1" s="315"/>
      <c r="Q1" s="315"/>
      <c r="R1" s="315"/>
      <c r="S1" s="315"/>
      <c r="T1" s="315"/>
    </row>
    <row r="2" spans="1:20" s="316" customFormat="1" ht="21" x14ac:dyDescent="0.3">
      <c r="A2" s="1412" t="s">
        <v>778</v>
      </c>
      <c r="B2" s="1412"/>
      <c r="C2" s="1412"/>
      <c r="D2" s="1412"/>
      <c r="E2" s="1412"/>
      <c r="F2" s="1412"/>
      <c r="G2" s="1412"/>
      <c r="H2" s="1412"/>
      <c r="I2" s="1412"/>
      <c r="J2" s="1412"/>
      <c r="K2" s="1412"/>
      <c r="L2" s="1412"/>
      <c r="M2" s="439"/>
      <c r="N2" s="315"/>
      <c r="O2" s="315"/>
      <c r="P2" s="315"/>
      <c r="Q2" s="315"/>
      <c r="R2" s="315"/>
      <c r="S2" s="315"/>
      <c r="T2" s="315"/>
    </row>
    <row r="3" spans="1:20" s="316" customFormat="1" ht="21" x14ac:dyDescent="0.3">
      <c r="A3" s="1412" t="s">
        <v>779</v>
      </c>
      <c r="B3" s="1412"/>
      <c r="C3" s="1412"/>
      <c r="D3" s="1412"/>
      <c r="E3" s="1412"/>
      <c r="F3" s="1412"/>
      <c r="G3" s="1412"/>
      <c r="H3" s="1412"/>
      <c r="I3" s="1412"/>
      <c r="J3" s="1412"/>
      <c r="K3" s="1412"/>
      <c r="L3" s="1412"/>
      <c r="M3" s="439"/>
      <c r="N3" s="315"/>
      <c r="O3" s="315"/>
      <c r="P3" s="315"/>
      <c r="Q3" s="315"/>
      <c r="R3" s="315"/>
      <c r="S3" s="315"/>
      <c r="T3" s="315"/>
    </row>
    <row r="4" spans="1:20" s="316" customFormat="1" ht="21" x14ac:dyDescent="0.3">
      <c r="A4" s="1412" t="s">
        <v>495</v>
      </c>
      <c r="B4" s="1412"/>
      <c r="C4" s="1412"/>
      <c r="D4" s="1412"/>
      <c r="E4" s="1412"/>
      <c r="F4" s="1412"/>
      <c r="G4" s="1412"/>
      <c r="H4" s="1412"/>
      <c r="I4" s="1412"/>
      <c r="J4" s="1412"/>
      <c r="K4" s="1412"/>
      <c r="L4" s="1412"/>
      <c r="M4" s="439"/>
      <c r="N4" s="315"/>
      <c r="O4" s="315"/>
      <c r="P4" s="315"/>
      <c r="Q4" s="315"/>
      <c r="R4" s="315"/>
      <c r="S4" s="315"/>
      <c r="T4" s="315"/>
    </row>
    <row r="5" spans="1:20" s="316" customFormat="1" x14ac:dyDescent="0.3">
      <c r="A5" s="439"/>
      <c r="B5" s="439"/>
      <c r="C5" s="318"/>
      <c r="D5" s="321"/>
      <c r="E5" s="320"/>
      <c r="F5" s="321"/>
      <c r="G5" s="448"/>
      <c r="H5" s="318"/>
      <c r="I5" s="319"/>
      <c r="J5" s="320"/>
      <c r="K5" s="321"/>
      <c r="L5" s="448"/>
      <c r="M5" s="448"/>
      <c r="N5" s="315"/>
      <c r="O5" s="315"/>
      <c r="P5" s="315"/>
      <c r="Q5" s="315"/>
      <c r="R5" s="315"/>
      <c r="S5" s="315"/>
      <c r="T5" s="315"/>
    </row>
    <row r="6" spans="1:20" s="316" customFormat="1" x14ac:dyDescent="0.3">
      <c r="A6" s="310"/>
      <c r="B6" s="310"/>
      <c r="C6" s="320"/>
      <c r="D6" s="449"/>
      <c r="E6" s="323"/>
      <c r="F6" s="324"/>
      <c r="G6" s="450"/>
      <c r="H6" s="320"/>
      <c r="I6" s="451"/>
      <c r="J6" s="323"/>
      <c r="K6" s="324"/>
      <c r="L6" s="450"/>
      <c r="M6" s="450"/>
      <c r="N6" s="315"/>
      <c r="O6" s="315"/>
      <c r="P6" s="315"/>
      <c r="Q6" s="315"/>
      <c r="R6" s="315"/>
      <c r="S6" s="315"/>
      <c r="T6" s="315"/>
    </row>
    <row r="7" spans="1:20" s="316" customFormat="1" ht="31.5" customHeight="1" x14ac:dyDescent="0.3">
      <c r="A7" s="310" t="s">
        <v>496</v>
      </c>
      <c r="B7" s="310"/>
      <c r="C7" s="1427" t="s">
        <v>497</v>
      </c>
      <c r="D7" s="1427"/>
      <c r="E7" s="323"/>
      <c r="F7" s="324"/>
      <c r="G7" s="450"/>
      <c r="H7" s="320"/>
      <c r="I7" s="451"/>
      <c r="J7" s="323"/>
      <c r="K7" s="324"/>
      <c r="L7" s="450"/>
      <c r="M7" s="450"/>
      <c r="N7" s="315"/>
      <c r="O7" s="315"/>
      <c r="P7" s="315"/>
      <c r="Q7" s="315"/>
      <c r="R7" s="315"/>
      <c r="S7" s="315"/>
      <c r="T7" s="315"/>
    </row>
    <row r="8" spans="1:20" s="316" customFormat="1" ht="16.2" thickBot="1" x14ac:dyDescent="0.35">
      <c r="A8" s="310"/>
      <c r="B8" s="310"/>
      <c r="C8" s="311"/>
      <c r="D8" s="445"/>
      <c r="E8" s="313"/>
      <c r="F8" s="314"/>
      <c r="G8" s="446"/>
      <c r="H8" s="311"/>
      <c r="I8" s="447"/>
      <c r="J8" s="313"/>
      <c r="K8" s="314"/>
      <c r="L8" s="446"/>
      <c r="M8" s="446"/>
      <c r="N8" s="315"/>
      <c r="O8" s="315"/>
      <c r="P8" s="315"/>
      <c r="Q8" s="315"/>
      <c r="R8" s="315"/>
      <c r="S8" s="315"/>
      <c r="T8" s="315"/>
    </row>
    <row r="9" spans="1:20" s="453" customFormat="1" ht="26.25" customHeight="1" thickTop="1" x14ac:dyDescent="0.3">
      <c r="A9" s="1418" t="s">
        <v>418</v>
      </c>
      <c r="B9" s="1419"/>
      <c r="C9" s="1422" t="s">
        <v>780</v>
      </c>
      <c r="D9" s="1423"/>
      <c r="E9" s="1423"/>
      <c r="F9" s="1423"/>
      <c r="G9" s="1419"/>
      <c r="H9" s="1424" t="s">
        <v>783</v>
      </c>
      <c r="I9" s="1425"/>
      <c r="J9" s="1425"/>
      <c r="K9" s="1425"/>
      <c r="L9" s="1426"/>
      <c r="M9" s="1431" t="s">
        <v>785</v>
      </c>
      <c r="N9" s="452"/>
      <c r="O9" s="452"/>
      <c r="P9" s="452"/>
      <c r="Q9" s="452"/>
      <c r="R9" s="452"/>
      <c r="S9" s="452"/>
      <c r="T9" s="452"/>
    </row>
    <row r="10" spans="1:20" s="459" customFormat="1" ht="36" x14ac:dyDescent="0.3">
      <c r="A10" s="1420"/>
      <c r="B10" s="1421"/>
      <c r="C10" s="454" t="s">
        <v>781</v>
      </c>
      <c r="D10" s="455" t="s">
        <v>499</v>
      </c>
      <c r="E10" s="455" t="s">
        <v>423</v>
      </c>
      <c r="F10" s="455" t="s">
        <v>500</v>
      </c>
      <c r="G10" s="456" t="s">
        <v>782</v>
      </c>
      <c r="H10" s="454" t="s">
        <v>781</v>
      </c>
      <c r="I10" s="455" t="s">
        <v>499</v>
      </c>
      <c r="J10" s="455" t="s">
        <v>423</v>
      </c>
      <c r="K10" s="455" t="s">
        <v>500</v>
      </c>
      <c r="L10" s="457" t="s">
        <v>784</v>
      </c>
      <c r="M10" s="1432"/>
      <c r="N10" s="458"/>
      <c r="O10" s="458"/>
      <c r="P10" s="458"/>
      <c r="Q10" s="458"/>
      <c r="R10" s="458"/>
      <c r="S10" s="458"/>
      <c r="T10" s="458"/>
    </row>
    <row r="11" spans="1:20" ht="7.5" customHeight="1" x14ac:dyDescent="0.3">
      <c r="A11" s="327"/>
      <c r="B11" s="328"/>
      <c r="C11" s="329"/>
      <c r="D11" s="330"/>
      <c r="E11" s="331"/>
      <c r="F11" s="330"/>
      <c r="G11" s="460"/>
      <c r="H11" s="329"/>
      <c r="I11" s="330"/>
      <c r="J11" s="331"/>
      <c r="K11" s="330"/>
      <c r="L11" s="461"/>
      <c r="M11" s="462"/>
    </row>
    <row r="12" spans="1:20" s="326" customFormat="1" ht="36" customHeight="1" x14ac:dyDescent="0.3">
      <c r="A12" s="1413" t="s">
        <v>11</v>
      </c>
      <c r="B12" s="1414"/>
      <c r="C12" s="1415"/>
      <c r="D12" s="337"/>
      <c r="E12" s="337"/>
      <c r="F12" s="338"/>
      <c r="G12" s="339"/>
      <c r="H12" s="339"/>
      <c r="I12" s="339"/>
      <c r="J12" s="337"/>
      <c r="K12" s="339"/>
      <c r="L12" s="463" t="e">
        <f>L13+L29+L39+L42+L45+L51+L140+L164+L169+L176+L199+#REF!</f>
        <v>#REF!</v>
      </c>
      <c r="M12" s="464"/>
      <c r="N12" s="325"/>
      <c r="O12" s="325"/>
      <c r="P12" s="325"/>
      <c r="Q12" s="325"/>
      <c r="R12" s="325"/>
      <c r="S12" s="325"/>
      <c r="T12" s="325"/>
    </row>
    <row r="13" spans="1:20" s="326" customFormat="1" x14ac:dyDescent="0.3">
      <c r="A13" s="1416">
        <v>1</v>
      </c>
      <c r="B13" s="1417"/>
      <c r="C13" s="465" t="s">
        <v>502</v>
      </c>
      <c r="D13" s="466"/>
      <c r="E13" s="467" t="s">
        <v>503</v>
      </c>
      <c r="F13" s="468"/>
      <c r="G13" s="469">
        <f>SUM(G14:G26)</f>
        <v>4321554000</v>
      </c>
      <c r="H13" s="465" t="s">
        <v>502</v>
      </c>
      <c r="I13" s="466"/>
      <c r="J13" s="467" t="s">
        <v>503</v>
      </c>
      <c r="K13" s="468"/>
      <c r="L13" s="469">
        <f>SUM(L14:L26)</f>
        <v>4321554000</v>
      </c>
      <c r="M13" s="470"/>
      <c r="N13" s="325"/>
      <c r="O13" s="325"/>
      <c r="P13" s="325"/>
      <c r="Q13" s="325"/>
      <c r="R13" s="325"/>
      <c r="S13" s="325"/>
      <c r="T13" s="325"/>
    </row>
    <row r="14" spans="1:20" ht="32.25" customHeight="1" x14ac:dyDescent="0.3">
      <c r="A14" s="340"/>
      <c r="B14" s="341">
        <v>1</v>
      </c>
      <c r="C14" s="471" t="s">
        <v>504</v>
      </c>
      <c r="D14" s="343" t="s">
        <v>506</v>
      </c>
      <c r="E14" s="472" t="s">
        <v>505</v>
      </c>
      <c r="F14" s="473">
        <v>100</v>
      </c>
      <c r="G14" s="474">
        <v>10000000</v>
      </c>
      <c r="H14" s="471" t="s">
        <v>504</v>
      </c>
      <c r="I14" s="343" t="s">
        <v>506</v>
      </c>
      <c r="J14" s="472" t="s">
        <v>505</v>
      </c>
      <c r="K14" s="473">
        <v>100</v>
      </c>
      <c r="L14" s="474">
        <v>10000000</v>
      </c>
      <c r="M14" s="475"/>
    </row>
    <row r="15" spans="1:20" ht="32.25" customHeight="1" x14ac:dyDescent="0.3">
      <c r="A15" s="340"/>
      <c r="B15" s="341">
        <v>2</v>
      </c>
      <c r="C15" s="471" t="s">
        <v>507</v>
      </c>
      <c r="D15" s="343" t="s">
        <v>506</v>
      </c>
      <c r="E15" s="472" t="s">
        <v>508</v>
      </c>
      <c r="F15" s="473">
        <v>100</v>
      </c>
      <c r="G15" s="474">
        <v>1500000000</v>
      </c>
      <c r="H15" s="471" t="s">
        <v>507</v>
      </c>
      <c r="I15" s="343" t="s">
        <v>506</v>
      </c>
      <c r="J15" s="472" t="s">
        <v>508</v>
      </c>
      <c r="K15" s="473">
        <v>100</v>
      </c>
      <c r="L15" s="474">
        <v>1500000000</v>
      </c>
      <c r="M15" s="475"/>
    </row>
    <row r="16" spans="1:20" ht="32.25" customHeight="1" x14ac:dyDescent="0.3">
      <c r="A16" s="340"/>
      <c r="B16" s="341">
        <v>3</v>
      </c>
      <c r="C16" s="471" t="s">
        <v>509</v>
      </c>
      <c r="D16" s="343" t="s">
        <v>506</v>
      </c>
      <c r="E16" s="472" t="s">
        <v>510</v>
      </c>
      <c r="F16" s="473">
        <v>100</v>
      </c>
      <c r="G16" s="474">
        <v>350000000</v>
      </c>
      <c r="H16" s="471" t="s">
        <v>509</v>
      </c>
      <c r="I16" s="343" t="s">
        <v>506</v>
      </c>
      <c r="J16" s="472" t="s">
        <v>510</v>
      </c>
      <c r="K16" s="473">
        <v>100</v>
      </c>
      <c r="L16" s="474">
        <v>350000000</v>
      </c>
      <c r="M16" s="475"/>
    </row>
    <row r="17" spans="1:20" ht="32.25" customHeight="1" x14ac:dyDescent="0.3">
      <c r="A17" s="340"/>
      <c r="B17" s="341">
        <v>4</v>
      </c>
      <c r="C17" s="471" t="s">
        <v>511</v>
      </c>
      <c r="D17" s="343" t="s">
        <v>506</v>
      </c>
      <c r="E17" s="472" t="s">
        <v>512</v>
      </c>
      <c r="F17" s="473">
        <v>100</v>
      </c>
      <c r="G17" s="474">
        <v>275000000</v>
      </c>
      <c r="H17" s="471" t="s">
        <v>511</v>
      </c>
      <c r="I17" s="343" t="s">
        <v>506</v>
      </c>
      <c r="J17" s="472" t="s">
        <v>512</v>
      </c>
      <c r="K17" s="473">
        <v>100</v>
      </c>
      <c r="L17" s="474">
        <v>275000000</v>
      </c>
      <c r="M17" s="475"/>
    </row>
    <row r="18" spans="1:20" ht="32.25" customHeight="1" x14ac:dyDescent="0.3">
      <c r="A18" s="340"/>
      <c r="B18" s="341">
        <v>5</v>
      </c>
      <c r="C18" s="471" t="s">
        <v>513</v>
      </c>
      <c r="D18" s="343" t="s">
        <v>506</v>
      </c>
      <c r="E18" s="472" t="s">
        <v>514</v>
      </c>
      <c r="F18" s="473">
        <v>100</v>
      </c>
      <c r="G18" s="474">
        <v>230000000</v>
      </c>
      <c r="H18" s="471" t="s">
        <v>513</v>
      </c>
      <c r="I18" s="343" t="s">
        <v>506</v>
      </c>
      <c r="J18" s="472" t="s">
        <v>514</v>
      </c>
      <c r="K18" s="473">
        <v>100</v>
      </c>
      <c r="L18" s="474">
        <v>230000000</v>
      </c>
      <c r="M18" s="475"/>
    </row>
    <row r="19" spans="1:20" ht="32.25" customHeight="1" x14ac:dyDescent="0.3">
      <c r="A19" s="340"/>
      <c r="B19" s="341">
        <v>6</v>
      </c>
      <c r="C19" s="471" t="s">
        <v>515</v>
      </c>
      <c r="D19" s="343" t="s">
        <v>506</v>
      </c>
      <c r="E19" s="472" t="s">
        <v>516</v>
      </c>
      <c r="F19" s="473">
        <v>100</v>
      </c>
      <c r="G19" s="474">
        <v>50000000</v>
      </c>
      <c r="H19" s="471" t="s">
        <v>515</v>
      </c>
      <c r="I19" s="343" t="s">
        <v>506</v>
      </c>
      <c r="J19" s="472" t="s">
        <v>516</v>
      </c>
      <c r="K19" s="473">
        <v>100</v>
      </c>
      <c r="L19" s="474">
        <v>50000000</v>
      </c>
      <c r="M19" s="475"/>
    </row>
    <row r="20" spans="1:20" ht="32.25" customHeight="1" x14ac:dyDescent="0.3">
      <c r="A20" s="340"/>
      <c r="B20" s="341">
        <v>7</v>
      </c>
      <c r="C20" s="471" t="s">
        <v>517</v>
      </c>
      <c r="D20" s="343" t="s">
        <v>506</v>
      </c>
      <c r="E20" s="472" t="s">
        <v>42</v>
      </c>
      <c r="F20" s="473">
        <v>100</v>
      </c>
      <c r="G20" s="474">
        <v>10000000</v>
      </c>
      <c r="H20" s="471" t="s">
        <v>517</v>
      </c>
      <c r="I20" s="343" t="s">
        <v>506</v>
      </c>
      <c r="J20" s="472" t="s">
        <v>42</v>
      </c>
      <c r="K20" s="473">
        <v>100</v>
      </c>
      <c r="L20" s="474">
        <v>10000000</v>
      </c>
      <c r="M20" s="475"/>
    </row>
    <row r="21" spans="1:20" ht="32.25" customHeight="1" x14ac:dyDescent="0.3">
      <c r="A21" s="340"/>
      <c r="B21" s="341">
        <v>8</v>
      </c>
      <c r="C21" s="471" t="s">
        <v>518</v>
      </c>
      <c r="D21" s="343" t="s">
        <v>506</v>
      </c>
      <c r="E21" s="472" t="s">
        <v>519</v>
      </c>
      <c r="F21" s="473">
        <v>100</v>
      </c>
      <c r="G21" s="474">
        <v>53904000</v>
      </c>
      <c r="H21" s="471" t="s">
        <v>518</v>
      </c>
      <c r="I21" s="343" t="s">
        <v>506</v>
      </c>
      <c r="J21" s="472" t="s">
        <v>519</v>
      </c>
      <c r="K21" s="473">
        <v>100</v>
      </c>
      <c r="L21" s="474">
        <v>53904000</v>
      </c>
      <c r="M21" s="475"/>
    </row>
    <row r="22" spans="1:20" ht="32.25" customHeight="1" x14ac:dyDescent="0.3">
      <c r="A22" s="340"/>
      <c r="B22" s="341">
        <v>9</v>
      </c>
      <c r="C22" s="471" t="s">
        <v>520</v>
      </c>
      <c r="D22" s="343" t="s">
        <v>522</v>
      </c>
      <c r="E22" s="472" t="s">
        <v>521</v>
      </c>
      <c r="F22" s="473">
        <v>100</v>
      </c>
      <c r="G22" s="474">
        <v>900000000</v>
      </c>
      <c r="H22" s="471" t="s">
        <v>520</v>
      </c>
      <c r="I22" s="343" t="s">
        <v>522</v>
      </c>
      <c r="J22" s="472" t="s">
        <v>521</v>
      </c>
      <c r="K22" s="473">
        <v>100</v>
      </c>
      <c r="L22" s="474">
        <v>900000000</v>
      </c>
      <c r="M22" s="475"/>
    </row>
    <row r="23" spans="1:20" ht="32.25" customHeight="1" x14ac:dyDescent="0.3">
      <c r="A23" s="340"/>
      <c r="B23" s="341">
        <v>10</v>
      </c>
      <c r="C23" s="476" t="s">
        <v>523</v>
      </c>
      <c r="D23" s="477" t="s">
        <v>506</v>
      </c>
      <c r="E23" s="478" t="s">
        <v>524</v>
      </c>
      <c r="F23" s="479">
        <v>100</v>
      </c>
      <c r="G23" s="480">
        <v>133250000</v>
      </c>
      <c r="H23" s="476" t="s">
        <v>523</v>
      </c>
      <c r="I23" s="477" t="s">
        <v>506</v>
      </c>
      <c r="J23" s="478" t="s">
        <v>524</v>
      </c>
      <c r="K23" s="479">
        <v>100</v>
      </c>
      <c r="L23" s="480">
        <v>133250000</v>
      </c>
      <c r="M23" s="475"/>
    </row>
    <row r="24" spans="1:20" ht="32.25" customHeight="1" x14ac:dyDescent="0.3">
      <c r="A24" s="340"/>
      <c r="B24" s="341">
        <v>11</v>
      </c>
      <c r="C24" s="471" t="s">
        <v>525</v>
      </c>
      <c r="D24" s="343" t="s">
        <v>506</v>
      </c>
      <c r="E24" s="472" t="s">
        <v>526</v>
      </c>
      <c r="F24" s="473">
        <v>100</v>
      </c>
      <c r="G24" s="474">
        <v>159400000</v>
      </c>
      <c r="H24" s="471" t="s">
        <v>525</v>
      </c>
      <c r="I24" s="343" t="s">
        <v>506</v>
      </c>
      <c r="J24" s="472" t="s">
        <v>526</v>
      </c>
      <c r="K24" s="473">
        <v>100</v>
      </c>
      <c r="L24" s="474">
        <v>159400000</v>
      </c>
      <c r="M24" s="475"/>
    </row>
    <row r="25" spans="1:20" ht="32.25" customHeight="1" x14ac:dyDescent="0.3">
      <c r="A25" s="340"/>
      <c r="B25" s="341">
        <v>12</v>
      </c>
      <c r="C25" s="471" t="s">
        <v>527</v>
      </c>
      <c r="D25" s="343" t="s">
        <v>529</v>
      </c>
      <c r="E25" s="472" t="s">
        <v>528</v>
      </c>
      <c r="F25" s="473">
        <v>100</v>
      </c>
      <c r="G25" s="474">
        <v>450000000</v>
      </c>
      <c r="H25" s="471" t="s">
        <v>527</v>
      </c>
      <c r="I25" s="343" t="s">
        <v>529</v>
      </c>
      <c r="J25" s="472" t="s">
        <v>528</v>
      </c>
      <c r="K25" s="473">
        <v>100</v>
      </c>
      <c r="L25" s="474">
        <v>450000000</v>
      </c>
      <c r="M25" s="475"/>
    </row>
    <row r="26" spans="1:20" ht="32.25" customHeight="1" x14ac:dyDescent="0.3">
      <c r="A26" s="340"/>
      <c r="B26" s="341">
        <v>13</v>
      </c>
      <c r="C26" s="471" t="s">
        <v>530</v>
      </c>
      <c r="D26" s="343" t="s">
        <v>506</v>
      </c>
      <c r="E26" s="471" t="s">
        <v>531</v>
      </c>
      <c r="F26" s="473">
        <v>100</v>
      </c>
      <c r="G26" s="474">
        <v>200000000</v>
      </c>
      <c r="H26" s="471" t="s">
        <v>530</v>
      </c>
      <c r="I26" s="343" t="s">
        <v>506</v>
      </c>
      <c r="J26" s="471" t="s">
        <v>531</v>
      </c>
      <c r="K26" s="473">
        <v>100</v>
      </c>
      <c r="L26" s="474">
        <v>200000000</v>
      </c>
      <c r="M26" s="475"/>
    </row>
    <row r="27" spans="1:20" ht="32.25" customHeight="1" x14ac:dyDescent="0.3">
      <c r="A27" s="340"/>
      <c r="B27" s="341"/>
      <c r="C27" s="471"/>
      <c r="D27" s="343"/>
      <c r="E27" s="471"/>
      <c r="F27" s="473"/>
      <c r="G27" s="474"/>
      <c r="H27" s="471"/>
      <c r="I27" s="343"/>
      <c r="J27" s="471"/>
      <c r="K27" s="473"/>
      <c r="L27" s="474"/>
      <c r="M27" s="475"/>
    </row>
    <row r="28" spans="1:20" ht="26.25" customHeight="1" x14ac:dyDescent="0.3">
      <c r="A28" s="1416">
        <v>2</v>
      </c>
      <c r="B28" s="1417"/>
      <c r="C28" s="481" t="s">
        <v>532</v>
      </c>
      <c r="D28" s="482"/>
      <c r="E28" s="483" t="s">
        <v>533</v>
      </c>
      <c r="F28" s="484"/>
      <c r="G28" s="485">
        <f>SUM(G29:G37)</f>
        <v>2095000000</v>
      </c>
      <c r="H28" s="481" t="s">
        <v>532</v>
      </c>
      <c r="I28" s="482"/>
      <c r="J28" s="483" t="s">
        <v>533</v>
      </c>
      <c r="K28" s="484"/>
      <c r="L28" s="485">
        <f>SUM(L29:L37)</f>
        <v>2095000000</v>
      </c>
      <c r="M28" s="475"/>
    </row>
    <row r="29" spans="1:20" s="326" customFormat="1" ht="25.5" customHeight="1" x14ac:dyDescent="0.3">
      <c r="A29" s="573"/>
      <c r="B29" s="341">
        <v>1</v>
      </c>
      <c r="C29" s="471" t="s">
        <v>534</v>
      </c>
      <c r="D29" s="343" t="s">
        <v>506</v>
      </c>
      <c r="E29" s="471" t="s">
        <v>535</v>
      </c>
      <c r="F29" s="473">
        <v>100</v>
      </c>
      <c r="G29" s="474">
        <v>350000000</v>
      </c>
      <c r="H29" s="471" t="s">
        <v>534</v>
      </c>
      <c r="I29" s="343" t="s">
        <v>506</v>
      </c>
      <c r="J29" s="471" t="s">
        <v>535</v>
      </c>
      <c r="K29" s="473">
        <v>100</v>
      </c>
      <c r="L29" s="474">
        <v>350000000</v>
      </c>
      <c r="M29" s="486"/>
      <c r="N29" s="325"/>
      <c r="O29" s="325"/>
      <c r="P29" s="325"/>
      <c r="Q29" s="325"/>
      <c r="R29" s="325"/>
      <c r="S29" s="325"/>
      <c r="T29" s="325"/>
    </row>
    <row r="30" spans="1:20" ht="32.25" customHeight="1" x14ac:dyDescent="0.3">
      <c r="A30" s="340"/>
      <c r="B30" s="341">
        <v>2</v>
      </c>
      <c r="C30" s="471" t="s">
        <v>536</v>
      </c>
      <c r="D30" s="343" t="s">
        <v>506</v>
      </c>
      <c r="E30" s="487" t="s">
        <v>537</v>
      </c>
      <c r="F30" s="473">
        <v>100</v>
      </c>
      <c r="G30" s="474">
        <v>0</v>
      </c>
      <c r="H30" s="471" t="s">
        <v>536</v>
      </c>
      <c r="I30" s="343" t="s">
        <v>506</v>
      </c>
      <c r="J30" s="487" t="s">
        <v>537</v>
      </c>
      <c r="K30" s="473">
        <v>100</v>
      </c>
      <c r="L30" s="474">
        <v>0</v>
      </c>
      <c r="M30" s="475"/>
    </row>
    <row r="31" spans="1:20" ht="32.25" customHeight="1" x14ac:dyDescent="0.3">
      <c r="A31" s="340"/>
      <c r="B31" s="341">
        <v>3</v>
      </c>
      <c r="C31" s="488" t="s">
        <v>538</v>
      </c>
      <c r="D31" s="489" t="s">
        <v>506</v>
      </c>
      <c r="E31" s="488" t="s">
        <v>539</v>
      </c>
      <c r="F31" s="490">
        <v>100</v>
      </c>
      <c r="G31" s="491">
        <v>150000000</v>
      </c>
      <c r="H31" s="488" t="s">
        <v>538</v>
      </c>
      <c r="I31" s="489" t="s">
        <v>506</v>
      </c>
      <c r="J31" s="488" t="s">
        <v>539</v>
      </c>
      <c r="K31" s="490">
        <v>100</v>
      </c>
      <c r="L31" s="491">
        <v>150000000</v>
      </c>
      <c r="M31" s="475"/>
    </row>
    <row r="32" spans="1:20" ht="32.25" customHeight="1" x14ac:dyDescent="0.3">
      <c r="A32" s="340"/>
      <c r="B32" s="341">
        <v>4</v>
      </c>
      <c r="C32" s="471" t="s">
        <v>540</v>
      </c>
      <c r="D32" s="343" t="s">
        <v>506</v>
      </c>
      <c r="E32" s="472" t="s">
        <v>541</v>
      </c>
      <c r="F32" s="473">
        <v>100</v>
      </c>
      <c r="G32" s="474">
        <v>380000000</v>
      </c>
      <c r="H32" s="471" t="s">
        <v>540</v>
      </c>
      <c r="I32" s="343" t="s">
        <v>506</v>
      </c>
      <c r="J32" s="472" t="s">
        <v>541</v>
      </c>
      <c r="K32" s="473">
        <v>100</v>
      </c>
      <c r="L32" s="474">
        <v>380000000</v>
      </c>
      <c r="M32" s="475"/>
    </row>
    <row r="33" spans="1:20" ht="32.25" customHeight="1" x14ac:dyDescent="0.3">
      <c r="A33" s="340"/>
      <c r="B33" s="341">
        <v>5</v>
      </c>
      <c r="C33" s="471" t="s">
        <v>542</v>
      </c>
      <c r="D33" s="343" t="s">
        <v>506</v>
      </c>
      <c r="E33" s="471" t="s">
        <v>543</v>
      </c>
      <c r="F33" s="473">
        <v>100</v>
      </c>
      <c r="G33" s="474">
        <v>830000000</v>
      </c>
      <c r="H33" s="471" t="s">
        <v>542</v>
      </c>
      <c r="I33" s="343" t="s">
        <v>506</v>
      </c>
      <c r="J33" s="471" t="s">
        <v>543</v>
      </c>
      <c r="K33" s="473">
        <v>100</v>
      </c>
      <c r="L33" s="474">
        <v>830000000</v>
      </c>
      <c r="M33" s="475"/>
    </row>
    <row r="34" spans="1:20" ht="32.25" customHeight="1" x14ac:dyDescent="0.3">
      <c r="A34" s="340"/>
      <c r="B34" s="341">
        <v>6</v>
      </c>
      <c r="C34" s="471" t="s">
        <v>544</v>
      </c>
      <c r="D34" s="343" t="s">
        <v>506</v>
      </c>
      <c r="E34" s="471" t="s">
        <v>545</v>
      </c>
      <c r="F34" s="473">
        <v>100</v>
      </c>
      <c r="G34" s="474">
        <v>15000000</v>
      </c>
      <c r="H34" s="471" t="s">
        <v>544</v>
      </c>
      <c r="I34" s="343" t="s">
        <v>506</v>
      </c>
      <c r="J34" s="471" t="s">
        <v>545</v>
      </c>
      <c r="K34" s="473">
        <v>100</v>
      </c>
      <c r="L34" s="474">
        <v>15000000</v>
      </c>
      <c r="M34" s="475"/>
    </row>
    <row r="35" spans="1:20" ht="32.25" customHeight="1" x14ac:dyDescent="0.3">
      <c r="A35" s="340"/>
      <c r="B35" s="341">
        <v>7</v>
      </c>
      <c r="C35" s="471" t="s">
        <v>546</v>
      </c>
      <c r="D35" s="343" t="s">
        <v>506</v>
      </c>
      <c r="E35" s="472" t="s">
        <v>547</v>
      </c>
      <c r="F35" s="473">
        <v>100</v>
      </c>
      <c r="G35" s="474">
        <v>170000000</v>
      </c>
      <c r="H35" s="471" t="s">
        <v>546</v>
      </c>
      <c r="I35" s="343" t="s">
        <v>506</v>
      </c>
      <c r="J35" s="472" t="s">
        <v>547</v>
      </c>
      <c r="K35" s="473">
        <v>100</v>
      </c>
      <c r="L35" s="474">
        <v>170000000</v>
      </c>
      <c r="M35" s="475"/>
    </row>
    <row r="36" spans="1:20" ht="32.25" customHeight="1" x14ac:dyDescent="0.3">
      <c r="A36" s="340"/>
      <c r="B36" s="341">
        <v>8</v>
      </c>
      <c r="C36" s="471" t="s">
        <v>548</v>
      </c>
      <c r="D36" s="343" t="s">
        <v>506</v>
      </c>
      <c r="E36" s="471" t="s">
        <v>549</v>
      </c>
      <c r="F36" s="473">
        <v>100</v>
      </c>
      <c r="G36" s="474">
        <v>200000000</v>
      </c>
      <c r="H36" s="471" t="s">
        <v>548</v>
      </c>
      <c r="I36" s="343" t="s">
        <v>506</v>
      </c>
      <c r="J36" s="471" t="s">
        <v>549</v>
      </c>
      <c r="K36" s="473">
        <v>100</v>
      </c>
      <c r="L36" s="474">
        <v>200000000</v>
      </c>
      <c r="M36" s="475"/>
    </row>
    <row r="37" spans="1:20" ht="32.25" customHeight="1" x14ac:dyDescent="0.3">
      <c r="A37" s="340"/>
      <c r="B37" s="341">
        <v>9</v>
      </c>
      <c r="C37" s="476" t="s">
        <v>794</v>
      </c>
      <c r="D37" s="477" t="s">
        <v>506</v>
      </c>
      <c r="E37" s="476" t="s">
        <v>795</v>
      </c>
      <c r="F37" s="479">
        <v>100</v>
      </c>
      <c r="G37" s="480">
        <v>0</v>
      </c>
      <c r="H37" s="476" t="s">
        <v>794</v>
      </c>
      <c r="I37" s="477" t="s">
        <v>506</v>
      </c>
      <c r="J37" s="476" t="s">
        <v>795</v>
      </c>
      <c r="K37" s="479">
        <v>100</v>
      </c>
      <c r="L37" s="480">
        <v>0</v>
      </c>
      <c r="M37" s="475"/>
    </row>
    <row r="38" spans="1:20" ht="25.5" customHeight="1" x14ac:dyDescent="0.3">
      <c r="A38" s="340"/>
      <c r="B38" s="341"/>
      <c r="C38" s="476"/>
      <c r="D38" s="477"/>
      <c r="E38" s="476"/>
      <c r="F38" s="479"/>
      <c r="G38" s="480"/>
      <c r="H38" s="476"/>
      <c r="I38" s="477"/>
      <c r="J38" s="476"/>
      <c r="K38" s="479"/>
      <c r="L38" s="480"/>
      <c r="M38" s="475"/>
    </row>
    <row r="39" spans="1:20" s="326" customFormat="1" ht="24.75" customHeight="1" x14ac:dyDescent="0.3">
      <c r="A39" s="1381">
        <v>3</v>
      </c>
      <c r="B39" s="1382"/>
      <c r="C39" s="492" t="s">
        <v>550</v>
      </c>
      <c r="D39" s="407"/>
      <c r="E39" s="483" t="s">
        <v>551</v>
      </c>
      <c r="F39" s="484"/>
      <c r="G39" s="485">
        <f>SUM(G40)</f>
        <v>228550000</v>
      </c>
      <c r="H39" s="492" t="s">
        <v>550</v>
      </c>
      <c r="I39" s="407"/>
      <c r="J39" s="483" t="s">
        <v>551</v>
      </c>
      <c r="K39" s="484"/>
      <c r="L39" s="485">
        <f>SUM(L40)</f>
        <v>228550000</v>
      </c>
      <c r="M39" s="486"/>
      <c r="N39" s="325"/>
      <c r="O39" s="325"/>
      <c r="P39" s="325"/>
      <c r="Q39" s="325"/>
      <c r="R39" s="325"/>
      <c r="S39" s="325"/>
      <c r="T39" s="325"/>
    </row>
    <row r="40" spans="1:20" ht="33.75" customHeight="1" x14ac:dyDescent="0.3">
      <c r="A40" s="340"/>
      <c r="B40" s="341">
        <v>1</v>
      </c>
      <c r="C40" s="471" t="s">
        <v>552</v>
      </c>
      <c r="D40" s="343" t="s">
        <v>506</v>
      </c>
      <c r="E40" s="472" t="s">
        <v>553</v>
      </c>
      <c r="F40" s="473">
        <v>100</v>
      </c>
      <c r="G40" s="474">
        <v>228550000</v>
      </c>
      <c r="H40" s="471" t="s">
        <v>552</v>
      </c>
      <c r="I40" s="343" t="s">
        <v>506</v>
      </c>
      <c r="J40" s="472" t="s">
        <v>553</v>
      </c>
      <c r="K40" s="473">
        <v>100</v>
      </c>
      <c r="L40" s="474">
        <v>228550000</v>
      </c>
      <c r="M40" s="475"/>
    </row>
    <row r="41" spans="1:20" ht="23.25" customHeight="1" x14ac:dyDescent="0.3">
      <c r="A41" s="340"/>
      <c r="B41" s="341"/>
      <c r="C41" s="471"/>
      <c r="D41" s="343"/>
      <c r="E41" s="472"/>
      <c r="F41" s="473"/>
      <c r="G41" s="474"/>
      <c r="H41" s="471"/>
      <c r="I41" s="343"/>
      <c r="J41" s="472"/>
      <c r="K41" s="473"/>
      <c r="L41" s="474"/>
      <c r="M41" s="475"/>
    </row>
    <row r="42" spans="1:20" s="326" customFormat="1" ht="24.75" customHeight="1" x14ac:dyDescent="0.3">
      <c r="A42" s="1381">
        <v>4</v>
      </c>
      <c r="B42" s="1382"/>
      <c r="C42" s="492" t="s">
        <v>554</v>
      </c>
      <c r="D42" s="407"/>
      <c r="E42" s="483" t="s">
        <v>555</v>
      </c>
      <c r="F42" s="484">
        <v>100</v>
      </c>
      <c r="G42" s="485">
        <f>G43</f>
        <v>300000000</v>
      </c>
      <c r="H42" s="492" t="s">
        <v>554</v>
      </c>
      <c r="I42" s="407"/>
      <c r="J42" s="483" t="s">
        <v>555</v>
      </c>
      <c r="K42" s="484">
        <v>100</v>
      </c>
      <c r="L42" s="485">
        <f>L43</f>
        <v>300000000</v>
      </c>
      <c r="M42" s="486"/>
      <c r="N42" s="325"/>
      <c r="O42" s="325"/>
      <c r="P42" s="325"/>
      <c r="Q42" s="325"/>
      <c r="R42" s="325"/>
      <c r="S42" s="325"/>
      <c r="T42" s="325"/>
    </row>
    <row r="43" spans="1:20" ht="35.25" customHeight="1" x14ac:dyDescent="0.3">
      <c r="A43" s="340"/>
      <c r="B43" s="341">
        <v>1</v>
      </c>
      <c r="C43" s="471" t="s">
        <v>556</v>
      </c>
      <c r="D43" s="343" t="s">
        <v>506</v>
      </c>
      <c r="E43" s="472" t="s">
        <v>557</v>
      </c>
      <c r="F43" s="473">
        <v>100</v>
      </c>
      <c r="G43" s="474">
        <v>300000000</v>
      </c>
      <c r="H43" s="471" t="s">
        <v>556</v>
      </c>
      <c r="I43" s="343" t="s">
        <v>506</v>
      </c>
      <c r="J43" s="472" t="s">
        <v>557</v>
      </c>
      <c r="K43" s="473">
        <v>100</v>
      </c>
      <c r="L43" s="474">
        <v>300000000</v>
      </c>
      <c r="M43" s="475"/>
    </row>
    <row r="44" spans="1:20" ht="24.75" customHeight="1" x14ac:dyDescent="0.3">
      <c r="A44" s="340"/>
      <c r="B44" s="341"/>
      <c r="C44" s="471"/>
      <c r="D44" s="343"/>
      <c r="E44" s="472"/>
      <c r="F44" s="473"/>
      <c r="G44" s="474"/>
      <c r="H44" s="471"/>
      <c r="I44" s="343"/>
      <c r="J44" s="472"/>
      <c r="K44" s="473"/>
      <c r="L44" s="474"/>
      <c r="M44" s="475"/>
    </row>
    <row r="45" spans="1:20" s="326" customFormat="1" ht="30.75" customHeight="1" x14ac:dyDescent="0.3">
      <c r="A45" s="1381">
        <v>5</v>
      </c>
      <c r="B45" s="1382"/>
      <c r="C45" s="492" t="s">
        <v>558</v>
      </c>
      <c r="D45" s="407"/>
      <c r="E45" s="483" t="s">
        <v>559</v>
      </c>
      <c r="F45" s="484"/>
      <c r="G45" s="485">
        <f>SUM(G46:G49)</f>
        <v>2013100000</v>
      </c>
      <c r="H45" s="492" t="s">
        <v>558</v>
      </c>
      <c r="I45" s="407"/>
      <c r="J45" s="483" t="s">
        <v>559</v>
      </c>
      <c r="K45" s="484"/>
      <c r="L45" s="485">
        <f>SUM(L46:L49)</f>
        <v>2013100000</v>
      </c>
      <c r="M45" s="486"/>
      <c r="N45" s="325"/>
      <c r="O45" s="325"/>
      <c r="P45" s="325"/>
      <c r="Q45" s="325"/>
      <c r="R45" s="325"/>
      <c r="S45" s="325"/>
      <c r="T45" s="325"/>
    </row>
    <row r="46" spans="1:20" ht="32.25" customHeight="1" x14ac:dyDescent="0.3">
      <c r="A46" s="340"/>
      <c r="B46" s="341">
        <v>1</v>
      </c>
      <c r="C46" s="471" t="s">
        <v>560</v>
      </c>
      <c r="D46" s="343" t="s">
        <v>506</v>
      </c>
      <c r="E46" s="472" t="s">
        <v>561</v>
      </c>
      <c r="F46" s="473">
        <v>100</v>
      </c>
      <c r="G46" s="474">
        <v>200000000</v>
      </c>
      <c r="H46" s="471" t="s">
        <v>560</v>
      </c>
      <c r="I46" s="343" t="s">
        <v>506</v>
      </c>
      <c r="J46" s="472" t="s">
        <v>561</v>
      </c>
      <c r="K46" s="473">
        <v>100</v>
      </c>
      <c r="L46" s="474">
        <v>200000000</v>
      </c>
      <c r="M46" s="475"/>
    </row>
    <row r="47" spans="1:20" ht="32.25" customHeight="1" x14ac:dyDescent="0.3">
      <c r="A47" s="340"/>
      <c r="B47" s="341">
        <v>2</v>
      </c>
      <c r="C47" s="471" t="s">
        <v>562</v>
      </c>
      <c r="D47" s="343" t="s">
        <v>506</v>
      </c>
      <c r="E47" s="472" t="s">
        <v>563</v>
      </c>
      <c r="F47" s="473">
        <v>100</v>
      </c>
      <c r="G47" s="474">
        <v>1000000000</v>
      </c>
      <c r="H47" s="471" t="s">
        <v>562</v>
      </c>
      <c r="I47" s="343" t="s">
        <v>506</v>
      </c>
      <c r="J47" s="472" t="s">
        <v>563</v>
      </c>
      <c r="K47" s="473">
        <v>100</v>
      </c>
      <c r="L47" s="474">
        <v>1000000000</v>
      </c>
      <c r="M47" s="475"/>
    </row>
    <row r="48" spans="1:20" ht="32.25" customHeight="1" x14ac:dyDescent="0.3">
      <c r="A48" s="340"/>
      <c r="B48" s="341">
        <v>3</v>
      </c>
      <c r="C48" s="471" t="s">
        <v>564</v>
      </c>
      <c r="D48" s="343" t="s">
        <v>506</v>
      </c>
      <c r="E48" s="472" t="s">
        <v>565</v>
      </c>
      <c r="F48" s="473">
        <v>100</v>
      </c>
      <c r="G48" s="474">
        <v>375000000</v>
      </c>
      <c r="H48" s="471" t="s">
        <v>564</v>
      </c>
      <c r="I48" s="343" t="s">
        <v>506</v>
      </c>
      <c r="J48" s="472" t="s">
        <v>565</v>
      </c>
      <c r="K48" s="473">
        <v>100</v>
      </c>
      <c r="L48" s="474">
        <v>375000000</v>
      </c>
      <c r="M48" s="475"/>
    </row>
    <row r="49" spans="1:20" ht="32.25" customHeight="1" x14ac:dyDescent="0.3">
      <c r="A49" s="340"/>
      <c r="B49" s="341">
        <v>4</v>
      </c>
      <c r="C49" s="471" t="s">
        <v>566</v>
      </c>
      <c r="D49" s="343" t="s">
        <v>506</v>
      </c>
      <c r="E49" s="472" t="s">
        <v>567</v>
      </c>
      <c r="F49" s="473">
        <v>100</v>
      </c>
      <c r="G49" s="474">
        <f>488100000-50000000</f>
        <v>438100000</v>
      </c>
      <c r="H49" s="471" t="s">
        <v>566</v>
      </c>
      <c r="I49" s="343" t="s">
        <v>506</v>
      </c>
      <c r="J49" s="472" t="s">
        <v>567</v>
      </c>
      <c r="K49" s="473">
        <v>100</v>
      </c>
      <c r="L49" s="474">
        <f>488100000-50000000</f>
        <v>438100000</v>
      </c>
      <c r="M49" s="475"/>
    </row>
    <row r="50" spans="1:20" ht="25.5" customHeight="1" x14ac:dyDescent="0.3">
      <c r="A50" s="340"/>
      <c r="B50" s="341"/>
      <c r="C50" s="342"/>
      <c r="D50" s="343"/>
      <c r="E50" s="344"/>
      <c r="F50" s="345"/>
      <c r="G50" s="493"/>
      <c r="H50" s="342"/>
      <c r="I50" s="343"/>
      <c r="J50" s="344"/>
      <c r="K50" s="345"/>
      <c r="L50" s="493"/>
      <c r="M50" s="475"/>
    </row>
    <row r="51" spans="1:20" s="326" customFormat="1" ht="33.75" customHeight="1" x14ac:dyDescent="0.3">
      <c r="A51" s="1381">
        <v>6</v>
      </c>
      <c r="B51" s="1382"/>
      <c r="C51" s="347" t="s">
        <v>568</v>
      </c>
      <c r="D51" s="348"/>
      <c r="E51" s="349" t="s">
        <v>569</v>
      </c>
      <c r="F51" s="348"/>
      <c r="G51" s="494">
        <f>SUM(G52:G55)</f>
        <v>19500000000</v>
      </c>
      <c r="H51" s="347" t="s">
        <v>568</v>
      </c>
      <c r="I51" s="348"/>
      <c r="J51" s="349" t="s">
        <v>569</v>
      </c>
      <c r="K51" s="348"/>
      <c r="L51" s="494">
        <f>SUM(L52:L55)</f>
        <v>19500000000</v>
      </c>
      <c r="M51" s="486"/>
      <c r="N51" s="325"/>
      <c r="O51" s="325"/>
      <c r="P51" s="325"/>
      <c r="Q51" s="325"/>
      <c r="R51" s="325"/>
      <c r="S51" s="325"/>
      <c r="T51" s="325"/>
    </row>
    <row r="52" spans="1:20" ht="34.5" customHeight="1" x14ac:dyDescent="0.3">
      <c r="A52" s="340"/>
      <c r="B52" s="341">
        <v>1</v>
      </c>
      <c r="C52" s="351" t="s">
        <v>570</v>
      </c>
      <c r="D52" s="352" t="s">
        <v>572</v>
      </c>
      <c r="E52" s="353" t="s">
        <v>571</v>
      </c>
      <c r="F52" s="354">
        <v>0.6</v>
      </c>
      <c r="G52" s="495">
        <v>5000000000</v>
      </c>
      <c r="H52" s="351" t="s">
        <v>570</v>
      </c>
      <c r="I52" s="352" t="s">
        <v>572</v>
      </c>
      <c r="J52" s="353" t="s">
        <v>571</v>
      </c>
      <c r="K52" s="354">
        <v>0.6</v>
      </c>
      <c r="L52" s="495">
        <v>5000000000</v>
      </c>
      <c r="M52" s="496"/>
    </row>
    <row r="53" spans="1:20" ht="34.5" customHeight="1" x14ac:dyDescent="0.3">
      <c r="A53" s="340"/>
      <c r="B53" s="341">
        <v>2</v>
      </c>
      <c r="C53" s="351" t="s">
        <v>573</v>
      </c>
      <c r="D53" s="352" t="s">
        <v>572</v>
      </c>
      <c r="E53" s="353" t="s">
        <v>574</v>
      </c>
      <c r="F53" s="354">
        <v>0.6</v>
      </c>
      <c r="G53" s="495">
        <v>5000000000</v>
      </c>
      <c r="H53" s="351" t="s">
        <v>573</v>
      </c>
      <c r="I53" s="352" t="s">
        <v>572</v>
      </c>
      <c r="J53" s="353" t="s">
        <v>574</v>
      </c>
      <c r="K53" s="354">
        <v>0.6</v>
      </c>
      <c r="L53" s="495">
        <v>5000000000</v>
      </c>
      <c r="M53" s="496"/>
    </row>
    <row r="54" spans="1:20" ht="34.5" customHeight="1" x14ac:dyDescent="0.3">
      <c r="A54" s="340"/>
      <c r="B54" s="341">
        <v>3</v>
      </c>
      <c r="C54" s="356" t="s">
        <v>575</v>
      </c>
      <c r="D54" s="357"/>
      <c r="E54" s="349" t="s">
        <v>576</v>
      </c>
      <c r="F54" s="354">
        <v>0.6</v>
      </c>
      <c r="G54" s="495">
        <v>8000000000</v>
      </c>
      <c r="H54" s="356" t="s">
        <v>575</v>
      </c>
      <c r="I54" s="357"/>
      <c r="J54" s="349" t="s">
        <v>576</v>
      </c>
      <c r="K54" s="354">
        <v>0.6</v>
      </c>
      <c r="L54" s="495">
        <v>8000000000</v>
      </c>
      <c r="M54" s="497"/>
    </row>
    <row r="55" spans="1:20" ht="52.5" customHeight="1" x14ac:dyDescent="0.3">
      <c r="A55" s="340"/>
      <c r="B55" s="341">
        <v>4</v>
      </c>
      <c r="C55" s="351" t="s">
        <v>578</v>
      </c>
      <c r="D55" s="352" t="s">
        <v>572</v>
      </c>
      <c r="E55" s="353" t="s">
        <v>579</v>
      </c>
      <c r="F55" s="354">
        <v>0.6</v>
      </c>
      <c r="G55" s="498">
        <v>1500000000</v>
      </c>
      <c r="H55" s="351" t="s">
        <v>578</v>
      </c>
      <c r="I55" s="352" t="s">
        <v>572</v>
      </c>
      <c r="J55" s="353" t="s">
        <v>579</v>
      </c>
      <c r="K55" s="354">
        <v>0.6</v>
      </c>
      <c r="L55" s="498">
        <v>1500000000</v>
      </c>
      <c r="M55" s="496"/>
    </row>
    <row r="56" spans="1:20" ht="34.5" customHeight="1" x14ac:dyDescent="0.3">
      <c r="A56" s="340"/>
      <c r="B56" s="341">
        <v>5</v>
      </c>
      <c r="C56" s="179" t="s">
        <v>1243</v>
      </c>
      <c r="D56" s="178" t="s">
        <v>572</v>
      </c>
      <c r="E56" s="177" t="s">
        <v>580</v>
      </c>
      <c r="F56" s="258" t="s">
        <v>581</v>
      </c>
      <c r="G56" s="259">
        <v>25000000000</v>
      </c>
      <c r="H56" s="179" t="s">
        <v>1243</v>
      </c>
      <c r="I56" s="178" t="s">
        <v>572</v>
      </c>
      <c r="J56" s="177" t="s">
        <v>580</v>
      </c>
      <c r="K56" s="258" t="s">
        <v>581</v>
      </c>
      <c r="L56" s="259">
        <v>25000000000</v>
      </c>
      <c r="M56" s="496"/>
      <c r="N56" s="333"/>
      <c r="O56" s="333"/>
      <c r="P56" s="333"/>
      <c r="Q56" s="333"/>
      <c r="R56" s="333"/>
      <c r="S56" s="333"/>
      <c r="T56" s="333"/>
    </row>
    <row r="57" spans="1:20" ht="34.5" hidden="1" customHeight="1" x14ac:dyDescent="0.3">
      <c r="A57" s="340"/>
      <c r="B57" s="341"/>
      <c r="C57" s="260"/>
      <c r="D57" s="178"/>
      <c r="E57" s="261" t="s">
        <v>582</v>
      </c>
      <c r="F57" s="258"/>
      <c r="G57" s="262"/>
      <c r="H57" s="260"/>
      <c r="I57" s="178"/>
      <c r="J57" s="261" t="s">
        <v>582</v>
      </c>
      <c r="K57" s="258"/>
      <c r="L57" s="262"/>
      <c r="M57" s="497"/>
      <c r="N57" s="333"/>
      <c r="O57" s="333"/>
      <c r="P57" s="333"/>
      <c r="Q57" s="333"/>
      <c r="R57" s="333"/>
      <c r="S57" s="333"/>
      <c r="T57" s="333"/>
    </row>
    <row r="58" spans="1:20" ht="34.5" hidden="1" customHeight="1" x14ac:dyDescent="0.3">
      <c r="A58" s="340"/>
      <c r="B58" s="341"/>
      <c r="C58" s="260"/>
      <c r="D58" s="178"/>
      <c r="E58" s="261" t="s">
        <v>582</v>
      </c>
      <c r="F58" s="258"/>
      <c r="G58" s="262"/>
      <c r="H58" s="260"/>
      <c r="I58" s="178"/>
      <c r="J58" s="261" t="s">
        <v>582</v>
      </c>
      <c r="K58" s="258"/>
      <c r="L58" s="262"/>
      <c r="M58" s="496"/>
      <c r="N58" s="333"/>
      <c r="O58" s="333"/>
      <c r="P58" s="333"/>
      <c r="Q58" s="333"/>
      <c r="R58" s="333"/>
      <c r="S58" s="333"/>
      <c r="T58" s="333"/>
    </row>
    <row r="59" spans="1:20" ht="34.5" customHeight="1" x14ac:dyDescent="0.3">
      <c r="A59" s="340"/>
      <c r="B59" s="341">
        <v>6</v>
      </c>
      <c r="C59" s="179" t="s">
        <v>583</v>
      </c>
      <c r="D59" s="178" t="s">
        <v>572</v>
      </c>
      <c r="E59" s="261" t="s">
        <v>584</v>
      </c>
      <c r="F59" s="264">
        <v>1</v>
      </c>
      <c r="G59" s="262">
        <f>0.8*1000000000</f>
        <v>800000000</v>
      </c>
      <c r="H59" s="179" t="s">
        <v>583</v>
      </c>
      <c r="I59" s="178" t="s">
        <v>572</v>
      </c>
      <c r="J59" s="261" t="s">
        <v>584</v>
      </c>
      <c r="K59" s="264">
        <v>1</v>
      </c>
      <c r="L59" s="262">
        <f>0.8*1000000000</f>
        <v>800000000</v>
      </c>
      <c r="M59" s="496"/>
      <c r="N59" s="333"/>
      <c r="O59" s="333"/>
      <c r="P59" s="333"/>
      <c r="Q59" s="333"/>
      <c r="R59" s="333"/>
      <c r="S59" s="333"/>
      <c r="T59" s="333"/>
    </row>
    <row r="60" spans="1:20" ht="34.5" customHeight="1" x14ac:dyDescent="0.3">
      <c r="A60" s="340"/>
      <c r="B60" s="341">
        <v>7</v>
      </c>
      <c r="C60" s="179" t="s">
        <v>585</v>
      </c>
      <c r="D60" s="178" t="s">
        <v>572</v>
      </c>
      <c r="E60" s="261" t="s">
        <v>586</v>
      </c>
      <c r="F60" s="264">
        <v>1</v>
      </c>
      <c r="G60" s="262"/>
      <c r="H60" s="179" t="s">
        <v>585</v>
      </c>
      <c r="I60" s="178" t="s">
        <v>572</v>
      </c>
      <c r="J60" s="261" t="s">
        <v>586</v>
      </c>
      <c r="K60" s="264">
        <v>1</v>
      </c>
      <c r="L60" s="262"/>
      <c r="M60" s="497"/>
      <c r="N60" s="333"/>
      <c r="O60" s="333"/>
      <c r="P60" s="333"/>
      <c r="Q60" s="333"/>
      <c r="R60" s="333"/>
      <c r="S60" s="333"/>
      <c r="T60" s="333"/>
    </row>
    <row r="61" spans="1:20" ht="49.5" customHeight="1" x14ac:dyDescent="0.3">
      <c r="A61" s="340"/>
      <c r="B61" s="341">
        <v>8</v>
      </c>
      <c r="C61" s="179" t="s">
        <v>587</v>
      </c>
      <c r="D61" s="178" t="s">
        <v>589</v>
      </c>
      <c r="E61" s="261" t="s">
        <v>588</v>
      </c>
      <c r="F61" s="258"/>
      <c r="G61" s="262"/>
      <c r="H61" s="179" t="s">
        <v>587</v>
      </c>
      <c r="I61" s="178" t="s">
        <v>589</v>
      </c>
      <c r="J61" s="261" t="s">
        <v>588</v>
      </c>
      <c r="K61" s="258"/>
      <c r="L61" s="262"/>
      <c r="M61" s="496"/>
      <c r="N61" s="333"/>
      <c r="O61" s="333"/>
      <c r="P61" s="333"/>
      <c r="Q61" s="333"/>
      <c r="R61" s="333"/>
      <c r="S61" s="333"/>
      <c r="T61" s="333"/>
    </row>
    <row r="62" spans="1:20" ht="34.5" customHeight="1" x14ac:dyDescent="0.3">
      <c r="A62" s="340"/>
      <c r="B62" s="341"/>
      <c r="C62" s="179"/>
      <c r="D62" s="178"/>
      <c r="E62" s="261" t="s">
        <v>1133</v>
      </c>
      <c r="F62" s="263" t="s">
        <v>590</v>
      </c>
      <c r="G62" s="265">
        <f>15*1000000000</f>
        <v>15000000000</v>
      </c>
      <c r="H62" s="179"/>
      <c r="I62" s="178"/>
      <c r="J62" s="261" t="s">
        <v>1133</v>
      </c>
      <c r="K62" s="263" t="s">
        <v>590</v>
      </c>
      <c r="L62" s="265">
        <f>15*1000000000</f>
        <v>15000000000</v>
      </c>
      <c r="M62" s="497"/>
      <c r="N62" s="333"/>
      <c r="O62" s="333"/>
      <c r="P62" s="333"/>
      <c r="Q62" s="333"/>
      <c r="R62" s="333"/>
      <c r="S62" s="333"/>
      <c r="T62" s="333"/>
    </row>
    <row r="63" spans="1:20" ht="48" customHeight="1" x14ac:dyDescent="0.3">
      <c r="A63" s="340"/>
      <c r="B63" s="341"/>
      <c r="C63" s="179"/>
      <c r="D63" s="178"/>
      <c r="E63" s="261" t="s">
        <v>1134</v>
      </c>
      <c r="F63" s="263" t="s">
        <v>590</v>
      </c>
      <c r="G63" s="265">
        <f>15*1000000000</f>
        <v>15000000000</v>
      </c>
      <c r="H63" s="179"/>
      <c r="I63" s="178"/>
      <c r="J63" s="261" t="s">
        <v>1134</v>
      </c>
      <c r="K63" s="263" t="s">
        <v>590</v>
      </c>
      <c r="L63" s="265">
        <f>15*1000000000</f>
        <v>15000000000</v>
      </c>
      <c r="M63" s="496"/>
      <c r="N63" s="333"/>
      <c r="O63" s="333"/>
      <c r="P63" s="333"/>
      <c r="Q63" s="333"/>
      <c r="R63" s="333"/>
      <c r="S63" s="333"/>
      <c r="T63" s="333"/>
    </row>
    <row r="64" spans="1:20" ht="48" customHeight="1" x14ac:dyDescent="0.3">
      <c r="A64" s="340"/>
      <c r="B64" s="341"/>
      <c r="C64" s="179"/>
      <c r="D64" s="178"/>
      <c r="E64" s="261" t="s">
        <v>591</v>
      </c>
      <c r="F64" s="263" t="s">
        <v>590</v>
      </c>
      <c r="G64" s="265">
        <f>15*1000000000</f>
        <v>15000000000</v>
      </c>
      <c r="H64" s="179"/>
      <c r="I64" s="178"/>
      <c r="J64" s="261" t="s">
        <v>591</v>
      </c>
      <c r="K64" s="263" t="s">
        <v>590</v>
      </c>
      <c r="L64" s="265">
        <f>15*1000000000</f>
        <v>15000000000</v>
      </c>
      <c r="M64" s="496"/>
      <c r="N64" s="333"/>
      <c r="O64" s="333"/>
      <c r="P64" s="333"/>
      <c r="Q64" s="333"/>
      <c r="R64" s="333"/>
      <c r="S64" s="333"/>
      <c r="T64" s="333"/>
    </row>
    <row r="65" spans="1:20" ht="46.5" customHeight="1" x14ac:dyDescent="0.3">
      <c r="A65" s="340"/>
      <c r="B65" s="341"/>
      <c r="C65" s="179"/>
      <c r="D65" s="178"/>
      <c r="E65" s="261" t="s">
        <v>1135</v>
      </c>
      <c r="F65" s="258" t="s">
        <v>592</v>
      </c>
      <c r="G65" s="262">
        <f>15*1000000000</f>
        <v>15000000000</v>
      </c>
      <c r="H65" s="179"/>
      <c r="I65" s="178"/>
      <c r="J65" s="261" t="s">
        <v>1135</v>
      </c>
      <c r="K65" s="258" t="s">
        <v>592</v>
      </c>
      <c r="L65" s="262">
        <f>15*1000000000</f>
        <v>15000000000</v>
      </c>
      <c r="M65" s="497"/>
      <c r="N65" s="333"/>
      <c r="O65" s="333"/>
      <c r="P65" s="333"/>
      <c r="Q65" s="333"/>
      <c r="R65" s="333"/>
      <c r="S65" s="333"/>
      <c r="T65" s="333"/>
    </row>
    <row r="66" spans="1:20" ht="34.5" customHeight="1" x14ac:dyDescent="0.3">
      <c r="A66" s="340"/>
      <c r="B66" s="341"/>
      <c r="C66" s="179"/>
      <c r="D66" s="178"/>
      <c r="E66" s="261" t="s">
        <v>1136</v>
      </c>
      <c r="F66" s="266" t="s">
        <v>590</v>
      </c>
      <c r="G66" s="259">
        <f>15*1000000000</f>
        <v>15000000000</v>
      </c>
      <c r="H66" s="179"/>
      <c r="I66" s="178"/>
      <c r="J66" s="261" t="s">
        <v>1136</v>
      </c>
      <c r="K66" s="266" t="s">
        <v>590</v>
      </c>
      <c r="L66" s="259">
        <f>15*1000000000</f>
        <v>15000000000</v>
      </c>
      <c r="M66" s="496"/>
      <c r="N66" s="333"/>
      <c r="O66" s="333"/>
      <c r="P66" s="333"/>
      <c r="Q66" s="333"/>
      <c r="R66" s="333"/>
      <c r="S66" s="333"/>
      <c r="T66" s="333"/>
    </row>
    <row r="67" spans="1:20" ht="34.5" customHeight="1" x14ac:dyDescent="0.3">
      <c r="A67" s="340"/>
      <c r="B67" s="341"/>
      <c r="C67" s="179"/>
      <c r="D67" s="178"/>
      <c r="E67" s="261" t="s">
        <v>1137</v>
      </c>
      <c r="F67" s="258">
        <v>0</v>
      </c>
      <c r="G67" s="262">
        <v>0</v>
      </c>
      <c r="H67" s="179"/>
      <c r="I67" s="178"/>
      <c r="J67" s="261" t="s">
        <v>1137</v>
      </c>
      <c r="K67" s="258">
        <v>0</v>
      </c>
      <c r="L67" s="262">
        <v>0</v>
      </c>
      <c r="M67" s="496"/>
      <c r="N67" s="333"/>
      <c r="O67" s="333"/>
      <c r="P67" s="333"/>
      <c r="Q67" s="333"/>
      <c r="R67" s="333"/>
      <c r="S67" s="333"/>
      <c r="T67" s="333"/>
    </row>
    <row r="68" spans="1:20" ht="34.5" customHeight="1" x14ac:dyDescent="0.3">
      <c r="A68" s="340"/>
      <c r="B68" s="341"/>
      <c r="C68" s="179"/>
      <c r="D68" s="178"/>
      <c r="E68" s="261" t="s">
        <v>1138</v>
      </c>
      <c r="F68" s="258"/>
      <c r="G68" s="262">
        <v>7000000000</v>
      </c>
      <c r="H68" s="179"/>
      <c r="I68" s="178"/>
      <c r="J68" s="261" t="s">
        <v>1138</v>
      </c>
      <c r="K68" s="258"/>
      <c r="L68" s="262">
        <v>7000000000</v>
      </c>
      <c r="M68" s="497"/>
      <c r="N68" s="333"/>
      <c r="O68" s="333"/>
      <c r="P68" s="333"/>
      <c r="Q68" s="333"/>
      <c r="R68" s="333"/>
      <c r="S68" s="333"/>
      <c r="T68" s="333"/>
    </row>
    <row r="69" spans="1:20" ht="34.5" customHeight="1" x14ac:dyDescent="0.3">
      <c r="A69" s="340"/>
      <c r="B69" s="341"/>
      <c r="C69" s="179" t="s">
        <v>593</v>
      </c>
      <c r="D69" s="178" t="s">
        <v>595</v>
      </c>
      <c r="E69" s="261" t="s">
        <v>594</v>
      </c>
      <c r="F69" s="258"/>
      <c r="G69" s="262"/>
      <c r="H69" s="179" t="s">
        <v>593</v>
      </c>
      <c r="I69" s="178" t="s">
        <v>595</v>
      </c>
      <c r="J69" s="261" t="s">
        <v>594</v>
      </c>
      <c r="K69" s="258"/>
      <c r="L69" s="262"/>
      <c r="M69" s="496"/>
      <c r="N69" s="333"/>
      <c r="O69" s="333"/>
      <c r="P69" s="333"/>
      <c r="Q69" s="333"/>
      <c r="R69" s="333"/>
      <c r="S69" s="333"/>
      <c r="T69" s="333"/>
    </row>
    <row r="70" spans="1:20" ht="34.5" customHeight="1" x14ac:dyDescent="0.3">
      <c r="A70" s="340"/>
      <c r="B70" s="341"/>
      <c r="C70" s="179"/>
      <c r="D70" s="178"/>
      <c r="E70" s="261" t="s">
        <v>1139</v>
      </c>
      <c r="F70" s="263" t="s">
        <v>162</v>
      </c>
      <c r="G70" s="265">
        <f>10*1000000000</f>
        <v>10000000000</v>
      </c>
      <c r="H70" s="179"/>
      <c r="I70" s="178"/>
      <c r="J70" s="261" t="s">
        <v>1139</v>
      </c>
      <c r="K70" s="263" t="s">
        <v>162</v>
      </c>
      <c r="L70" s="265">
        <f>10*1000000000</f>
        <v>10000000000</v>
      </c>
      <c r="M70" s="496"/>
      <c r="N70" s="333"/>
      <c r="O70" s="333"/>
      <c r="P70" s="333"/>
      <c r="Q70" s="333"/>
      <c r="R70" s="333"/>
      <c r="S70" s="333"/>
      <c r="T70" s="333"/>
    </row>
    <row r="71" spans="1:20" ht="34.5" customHeight="1" x14ac:dyDescent="0.3">
      <c r="A71" s="340"/>
      <c r="B71" s="341">
        <v>9</v>
      </c>
      <c r="C71" s="179"/>
      <c r="D71" s="178"/>
      <c r="E71" s="261" t="s">
        <v>1140</v>
      </c>
      <c r="F71" s="263" t="s">
        <v>590</v>
      </c>
      <c r="G71" s="265">
        <f>15*1000000000</f>
        <v>15000000000</v>
      </c>
      <c r="H71" s="179"/>
      <c r="I71" s="178"/>
      <c r="J71" s="261" t="s">
        <v>1140</v>
      </c>
      <c r="K71" s="263" t="s">
        <v>590</v>
      </c>
      <c r="L71" s="265">
        <f>15*1000000000</f>
        <v>15000000000</v>
      </c>
      <c r="M71" s="497"/>
      <c r="N71" s="333"/>
      <c r="O71" s="333"/>
      <c r="P71" s="333"/>
      <c r="Q71" s="333"/>
      <c r="R71" s="333"/>
      <c r="S71" s="333"/>
      <c r="T71" s="333"/>
    </row>
    <row r="72" spans="1:20" ht="34.5" customHeight="1" x14ac:dyDescent="0.3">
      <c r="A72" s="340"/>
      <c r="B72" s="341"/>
      <c r="C72" s="179"/>
      <c r="D72" s="178"/>
      <c r="E72" s="261" t="s">
        <v>596</v>
      </c>
      <c r="F72" s="258" t="s">
        <v>592</v>
      </c>
      <c r="G72" s="262">
        <f>1.2*5*1000000000</f>
        <v>6000000000</v>
      </c>
      <c r="H72" s="179"/>
      <c r="I72" s="178"/>
      <c r="J72" s="261" t="s">
        <v>596</v>
      </c>
      <c r="K72" s="258" t="s">
        <v>592</v>
      </c>
      <c r="L72" s="262">
        <f>1.2*5*1000000000</f>
        <v>6000000000</v>
      </c>
      <c r="M72" s="496"/>
      <c r="N72" s="333"/>
      <c r="O72" s="333"/>
      <c r="P72" s="333"/>
      <c r="Q72" s="333"/>
      <c r="R72" s="333"/>
      <c r="S72" s="333"/>
      <c r="T72" s="333"/>
    </row>
    <row r="73" spans="1:20" ht="34.5" customHeight="1" x14ac:dyDescent="0.3">
      <c r="A73" s="340"/>
      <c r="B73" s="341"/>
      <c r="C73" s="179"/>
      <c r="D73" s="178"/>
      <c r="E73" s="261" t="s">
        <v>597</v>
      </c>
      <c r="F73" s="258" t="s">
        <v>590</v>
      </c>
      <c r="G73" s="262">
        <f>(3)*5*1000000000</f>
        <v>15000000000</v>
      </c>
      <c r="H73" s="179"/>
      <c r="I73" s="178"/>
      <c r="J73" s="261" t="s">
        <v>597</v>
      </c>
      <c r="K73" s="258" t="s">
        <v>590</v>
      </c>
      <c r="L73" s="262">
        <f>(3)*5*1000000000</f>
        <v>15000000000</v>
      </c>
      <c r="M73" s="496"/>
      <c r="N73" s="333"/>
      <c r="O73" s="333"/>
      <c r="P73" s="333"/>
      <c r="Q73" s="333"/>
      <c r="R73" s="333"/>
      <c r="S73" s="333"/>
      <c r="T73" s="333"/>
    </row>
    <row r="74" spans="1:20" ht="34.5" customHeight="1" x14ac:dyDescent="0.3">
      <c r="A74" s="340"/>
      <c r="B74" s="341"/>
      <c r="C74" s="179"/>
      <c r="D74" s="178"/>
      <c r="E74" s="261" t="s">
        <v>1141</v>
      </c>
      <c r="F74" s="258">
        <v>0</v>
      </c>
      <c r="G74" s="262">
        <v>0</v>
      </c>
      <c r="H74" s="179"/>
      <c r="I74" s="178"/>
      <c r="J74" s="261" t="s">
        <v>1141</v>
      </c>
      <c r="K74" s="258">
        <v>0</v>
      </c>
      <c r="L74" s="262">
        <v>0</v>
      </c>
      <c r="M74" s="497"/>
      <c r="N74" s="333"/>
      <c r="O74" s="333"/>
      <c r="P74" s="333"/>
      <c r="Q74" s="333"/>
      <c r="R74" s="333"/>
      <c r="S74" s="333"/>
      <c r="T74" s="333"/>
    </row>
    <row r="75" spans="1:20" ht="34.5" customHeight="1" x14ac:dyDescent="0.3">
      <c r="A75" s="340"/>
      <c r="B75" s="341"/>
      <c r="C75" s="179"/>
      <c r="D75" s="178"/>
      <c r="E75" s="261" t="s">
        <v>1142</v>
      </c>
      <c r="F75" s="258" t="s">
        <v>590</v>
      </c>
      <c r="G75" s="262">
        <f>20*1000000000</f>
        <v>20000000000</v>
      </c>
      <c r="H75" s="179"/>
      <c r="I75" s="178"/>
      <c r="J75" s="261" t="s">
        <v>1142</v>
      </c>
      <c r="K75" s="258" t="s">
        <v>590</v>
      </c>
      <c r="L75" s="262">
        <f>20*1000000000</f>
        <v>20000000000</v>
      </c>
      <c r="M75" s="496"/>
      <c r="N75" s="333"/>
      <c r="O75" s="333"/>
      <c r="P75" s="333"/>
      <c r="Q75" s="333"/>
      <c r="R75" s="333"/>
      <c r="S75" s="333"/>
      <c r="T75" s="333"/>
    </row>
    <row r="76" spans="1:20" ht="34.5" customHeight="1" x14ac:dyDescent="0.3">
      <c r="A76" s="340"/>
      <c r="B76" s="341"/>
      <c r="C76" s="179" t="s">
        <v>598</v>
      </c>
      <c r="D76" s="178" t="s">
        <v>600</v>
      </c>
      <c r="E76" s="261" t="s">
        <v>599</v>
      </c>
      <c r="F76" s="258"/>
      <c r="G76" s="262"/>
      <c r="H76" s="179" t="s">
        <v>598</v>
      </c>
      <c r="I76" s="178" t="s">
        <v>600</v>
      </c>
      <c r="J76" s="261" t="s">
        <v>599</v>
      </c>
      <c r="K76" s="258"/>
      <c r="L76" s="262"/>
      <c r="M76" s="496"/>
      <c r="N76" s="333"/>
      <c r="O76" s="333"/>
      <c r="P76" s="333"/>
      <c r="Q76" s="333"/>
      <c r="R76" s="333"/>
      <c r="S76" s="333"/>
      <c r="T76" s="333"/>
    </row>
    <row r="77" spans="1:20" ht="34.5" customHeight="1" x14ac:dyDescent="0.3">
      <c r="A77" s="340"/>
      <c r="B77" s="341"/>
      <c r="C77" s="179"/>
      <c r="D77" s="178"/>
      <c r="E77" s="261" t="s">
        <v>602</v>
      </c>
      <c r="F77" s="258" t="s">
        <v>162</v>
      </c>
      <c r="G77" s="262">
        <f>10*1000000000</f>
        <v>10000000000</v>
      </c>
      <c r="H77" s="179"/>
      <c r="I77" s="178"/>
      <c r="J77" s="261" t="s">
        <v>602</v>
      </c>
      <c r="K77" s="258" t="s">
        <v>162</v>
      </c>
      <c r="L77" s="262">
        <f>10*1000000000</f>
        <v>10000000000</v>
      </c>
      <c r="M77" s="497"/>
      <c r="N77" s="333"/>
      <c r="O77" s="333"/>
      <c r="P77" s="333"/>
      <c r="Q77" s="333"/>
      <c r="R77" s="333"/>
      <c r="S77" s="333"/>
      <c r="T77" s="333"/>
    </row>
    <row r="78" spans="1:20" ht="34.5" customHeight="1" x14ac:dyDescent="0.3">
      <c r="A78" s="340"/>
      <c r="B78" s="341"/>
      <c r="C78" s="179"/>
      <c r="D78" s="178"/>
      <c r="E78" s="261" t="s">
        <v>603</v>
      </c>
      <c r="F78" s="258"/>
      <c r="G78" s="262"/>
      <c r="H78" s="179"/>
      <c r="I78" s="178"/>
      <c r="J78" s="261" t="s">
        <v>603</v>
      </c>
      <c r="K78" s="258"/>
      <c r="L78" s="262"/>
      <c r="M78" s="496"/>
      <c r="N78" s="333"/>
      <c r="O78" s="333"/>
      <c r="P78" s="333"/>
      <c r="Q78" s="333"/>
      <c r="R78" s="333"/>
      <c r="S78" s="333"/>
      <c r="T78" s="333"/>
    </row>
    <row r="79" spans="1:20" ht="34.5" customHeight="1" x14ac:dyDescent="0.3">
      <c r="A79" s="340"/>
      <c r="B79" s="341">
        <v>10</v>
      </c>
      <c r="C79" s="179"/>
      <c r="D79" s="178"/>
      <c r="E79" s="261" t="s">
        <v>604</v>
      </c>
      <c r="F79" s="258" t="s">
        <v>363</v>
      </c>
      <c r="G79" s="262">
        <f>20*1000000000</f>
        <v>20000000000</v>
      </c>
      <c r="H79" s="179"/>
      <c r="I79" s="178"/>
      <c r="J79" s="261" t="s">
        <v>604</v>
      </c>
      <c r="K79" s="258" t="s">
        <v>363</v>
      </c>
      <c r="L79" s="262">
        <f>20*1000000000</f>
        <v>20000000000</v>
      </c>
      <c r="M79" s="497"/>
      <c r="N79" s="333"/>
      <c r="O79" s="333"/>
      <c r="P79" s="333"/>
      <c r="Q79" s="333"/>
      <c r="R79" s="333"/>
      <c r="S79" s="333"/>
      <c r="T79" s="333"/>
    </row>
    <row r="80" spans="1:20" ht="34.5" customHeight="1" x14ac:dyDescent="0.3">
      <c r="A80" s="340"/>
      <c r="B80" s="341"/>
      <c r="C80" s="179" t="s">
        <v>605</v>
      </c>
      <c r="D80" s="178" t="s">
        <v>607</v>
      </c>
      <c r="E80" s="261" t="s">
        <v>606</v>
      </c>
      <c r="F80" s="258"/>
      <c r="G80" s="262"/>
      <c r="H80" s="179" t="s">
        <v>605</v>
      </c>
      <c r="I80" s="178" t="s">
        <v>607</v>
      </c>
      <c r="J80" s="261" t="s">
        <v>606</v>
      </c>
      <c r="K80" s="258"/>
      <c r="L80" s="262"/>
      <c r="M80" s="496"/>
      <c r="N80" s="333"/>
      <c r="O80" s="333"/>
      <c r="P80" s="333"/>
      <c r="Q80" s="333"/>
      <c r="R80" s="333"/>
      <c r="S80" s="333"/>
      <c r="T80" s="333"/>
    </row>
    <row r="81" spans="1:20" ht="34.5" customHeight="1" x14ac:dyDescent="0.3">
      <c r="A81" s="340"/>
      <c r="B81" s="341"/>
      <c r="C81" s="179"/>
      <c r="D81" s="178"/>
      <c r="E81" s="261" t="s">
        <v>608</v>
      </c>
      <c r="F81" s="258" t="s">
        <v>601</v>
      </c>
      <c r="G81" s="262">
        <f>7.5*1000000000</f>
        <v>7500000000</v>
      </c>
      <c r="H81" s="179"/>
      <c r="I81" s="178"/>
      <c r="J81" s="261" t="s">
        <v>608</v>
      </c>
      <c r="K81" s="258" t="s">
        <v>601</v>
      </c>
      <c r="L81" s="262">
        <f>7.5*1000000000</f>
        <v>7500000000</v>
      </c>
      <c r="M81" s="496"/>
      <c r="N81" s="333"/>
      <c r="O81" s="333"/>
      <c r="P81" s="333"/>
      <c r="Q81" s="333"/>
      <c r="R81" s="333"/>
      <c r="S81" s="333"/>
      <c r="T81" s="333"/>
    </row>
    <row r="82" spans="1:20" ht="34.5" customHeight="1" x14ac:dyDescent="0.3">
      <c r="A82" s="340"/>
      <c r="B82" s="341"/>
      <c r="C82" s="179"/>
      <c r="D82" s="178"/>
      <c r="E82" s="261" t="s">
        <v>609</v>
      </c>
      <c r="F82" s="258" t="s">
        <v>590</v>
      </c>
      <c r="G82" s="262">
        <f>15*1000000000</f>
        <v>15000000000</v>
      </c>
      <c r="H82" s="179"/>
      <c r="I82" s="178"/>
      <c r="J82" s="261" t="s">
        <v>609</v>
      </c>
      <c r="K82" s="258" t="s">
        <v>590</v>
      </c>
      <c r="L82" s="262">
        <f>15*1000000000</f>
        <v>15000000000</v>
      </c>
      <c r="M82" s="497"/>
      <c r="N82" s="333"/>
      <c r="O82" s="333"/>
      <c r="P82" s="333"/>
      <c r="Q82" s="333"/>
      <c r="R82" s="333"/>
      <c r="S82" s="333"/>
      <c r="T82" s="333"/>
    </row>
    <row r="83" spans="1:20" ht="34.5" customHeight="1" x14ac:dyDescent="0.3">
      <c r="A83" s="340"/>
      <c r="B83" s="341"/>
      <c r="C83" s="179"/>
      <c r="D83" s="178"/>
      <c r="E83" s="261" t="s">
        <v>610</v>
      </c>
      <c r="F83" s="258" t="s">
        <v>162</v>
      </c>
      <c r="G83" s="259">
        <f>8*1000000000</f>
        <v>8000000000</v>
      </c>
      <c r="H83" s="179"/>
      <c r="I83" s="178"/>
      <c r="J83" s="261" t="s">
        <v>610</v>
      </c>
      <c r="K83" s="258" t="s">
        <v>162</v>
      </c>
      <c r="L83" s="259">
        <f>8*1000000000</f>
        <v>8000000000</v>
      </c>
      <c r="M83" s="496"/>
      <c r="N83" s="333"/>
      <c r="O83" s="333"/>
      <c r="P83" s="333"/>
      <c r="Q83" s="333"/>
      <c r="R83" s="333"/>
      <c r="S83" s="333"/>
      <c r="T83" s="333"/>
    </row>
    <row r="84" spans="1:20" ht="34.5" customHeight="1" x14ac:dyDescent="0.3">
      <c r="A84" s="340"/>
      <c r="B84" s="341">
        <v>11</v>
      </c>
      <c r="C84" s="179" t="s">
        <v>611</v>
      </c>
      <c r="D84" s="178" t="s">
        <v>613</v>
      </c>
      <c r="E84" s="261" t="s">
        <v>612</v>
      </c>
      <c r="F84" s="258"/>
      <c r="G84" s="262"/>
      <c r="H84" s="179" t="s">
        <v>611</v>
      </c>
      <c r="I84" s="178" t="s">
        <v>613</v>
      </c>
      <c r="J84" s="261" t="s">
        <v>612</v>
      </c>
      <c r="K84" s="258"/>
      <c r="L84" s="262"/>
      <c r="M84" s="496"/>
      <c r="N84" s="333"/>
      <c r="O84" s="333"/>
      <c r="P84" s="333"/>
      <c r="Q84" s="333"/>
      <c r="R84" s="333"/>
      <c r="S84" s="333"/>
      <c r="T84" s="333"/>
    </row>
    <row r="85" spans="1:20" ht="34.5" customHeight="1" x14ac:dyDescent="0.3">
      <c r="A85" s="340"/>
      <c r="B85" s="341"/>
      <c r="C85" s="179"/>
      <c r="D85" s="178"/>
      <c r="E85" s="261" t="s">
        <v>1143</v>
      </c>
      <c r="F85" s="258" t="s">
        <v>162</v>
      </c>
      <c r="G85" s="262">
        <f>10*1000000000</f>
        <v>10000000000</v>
      </c>
      <c r="H85" s="179"/>
      <c r="I85" s="178"/>
      <c r="J85" s="261" t="s">
        <v>1143</v>
      </c>
      <c r="K85" s="258" t="s">
        <v>162</v>
      </c>
      <c r="L85" s="262">
        <f>10*1000000000</f>
        <v>10000000000</v>
      </c>
      <c r="M85" s="497"/>
      <c r="N85" s="333"/>
      <c r="O85" s="333"/>
      <c r="P85" s="333"/>
      <c r="Q85" s="333"/>
      <c r="R85" s="333"/>
      <c r="S85" s="333"/>
      <c r="T85" s="333"/>
    </row>
    <row r="86" spans="1:20" ht="34.5" customHeight="1" x14ac:dyDescent="0.3">
      <c r="A86" s="340"/>
      <c r="B86" s="341"/>
      <c r="C86" s="179"/>
      <c r="D86" s="178"/>
      <c r="E86" s="261" t="s">
        <v>614</v>
      </c>
      <c r="F86" s="258" t="s">
        <v>162</v>
      </c>
      <c r="G86" s="262">
        <f>15*1000000000</f>
        <v>15000000000</v>
      </c>
      <c r="H86" s="179"/>
      <c r="I86" s="178"/>
      <c r="J86" s="261" t="s">
        <v>614</v>
      </c>
      <c r="K86" s="258" t="s">
        <v>162</v>
      </c>
      <c r="L86" s="262">
        <f>15*1000000000</f>
        <v>15000000000</v>
      </c>
      <c r="M86" s="496"/>
      <c r="N86" s="333"/>
      <c r="O86" s="333"/>
      <c r="P86" s="333"/>
      <c r="Q86" s="333"/>
      <c r="R86" s="333"/>
      <c r="S86" s="333"/>
      <c r="T86" s="333"/>
    </row>
    <row r="87" spans="1:20" ht="34.5" customHeight="1" x14ac:dyDescent="0.3">
      <c r="A87" s="340"/>
      <c r="B87" s="341"/>
      <c r="C87" s="179"/>
      <c r="D87" s="178"/>
      <c r="E87" s="261" t="s">
        <v>615</v>
      </c>
      <c r="F87" s="258"/>
      <c r="G87" s="262"/>
      <c r="H87" s="179"/>
      <c r="I87" s="178"/>
      <c r="J87" s="261" t="s">
        <v>615</v>
      </c>
      <c r="K87" s="258"/>
      <c r="L87" s="262"/>
      <c r="M87" s="497"/>
      <c r="N87" s="333"/>
      <c r="O87" s="333"/>
      <c r="P87" s="333"/>
      <c r="Q87" s="333"/>
      <c r="R87" s="333"/>
      <c r="S87" s="333"/>
      <c r="T87" s="333"/>
    </row>
    <row r="88" spans="1:20" ht="34.5" customHeight="1" x14ac:dyDescent="0.3">
      <c r="A88" s="340"/>
      <c r="B88" s="341">
        <v>12</v>
      </c>
      <c r="C88" s="179" t="s">
        <v>616</v>
      </c>
      <c r="D88" s="178" t="s">
        <v>618</v>
      </c>
      <c r="E88" s="177" t="s">
        <v>617</v>
      </c>
      <c r="F88" s="258"/>
      <c r="G88" s="262"/>
      <c r="H88" s="179" t="s">
        <v>616</v>
      </c>
      <c r="I88" s="178" t="s">
        <v>618</v>
      </c>
      <c r="J88" s="177" t="s">
        <v>617</v>
      </c>
      <c r="K88" s="258"/>
      <c r="L88" s="262"/>
      <c r="M88" s="496"/>
      <c r="N88" s="333"/>
      <c r="O88" s="333"/>
      <c r="P88" s="333"/>
      <c r="Q88" s="333"/>
      <c r="R88" s="333"/>
      <c r="S88" s="333"/>
      <c r="T88" s="333"/>
    </row>
    <row r="89" spans="1:20" ht="34.5" customHeight="1" x14ac:dyDescent="0.3">
      <c r="A89" s="340"/>
      <c r="B89" s="341"/>
      <c r="C89" s="179"/>
      <c r="D89" s="178"/>
      <c r="E89" s="261" t="s">
        <v>619</v>
      </c>
      <c r="F89" s="268" t="s">
        <v>162</v>
      </c>
      <c r="G89" s="265">
        <f>10*1000000000</f>
        <v>10000000000</v>
      </c>
      <c r="H89" s="179"/>
      <c r="I89" s="178"/>
      <c r="J89" s="261" t="s">
        <v>619</v>
      </c>
      <c r="K89" s="268" t="s">
        <v>162</v>
      </c>
      <c r="L89" s="265">
        <f>10*1000000000</f>
        <v>10000000000</v>
      </c>
      <c r="M89" s="496"/>
      <c r="N89" s="333"/>
      <c r="O89" s="333"/>
      <c r="P89" s="333"/>
      <c r="Q89" s="333"/>
      <c r="R89" s="333"/>
      <c r="S89" s="333"/>
      <c r="T89" s="333"/>
    </row>
    <row r="90" spans="1:20" ht="34.5" customHeight="1" x14ac:dyDescent="0.3">
      <c r="A90" s="340"/>
      <c r="B90" s="341"/>
      <c r="C90" s="179"/>
      <c r="D90" s="178"/>
      <c r="E90" s="261" t="s">
        <v>620</v>
      </c>
      <c r="F90" s="258" t="s">
        <v>162</v>
      </c>
      <c r="G90" s="262">
        <f>10*1000000000</f>
        <v>10000000000</v>
      </c>
      <c r="H90" s="179"/>
      <c r="I90" s="178"/>
      <c r="J90" s="261" t="s">
        <v>620</v>
      </c>
      <c r="K90" s="258" t="s">
        <v>162</v>
      </c>
      <c r="L90" s="262">
        <f>10*1000000000</f>
        <v>10000000000</v>
      </c>
      <c r="M90" s="497"/>
      <c r="N90" s="333"/>
      <c r="O90" s="333"/>
      <c r="P90" s="333"/>
      <c r="Q90" s="333"/>
      <c r="R90" s="333"/>
      <c r="S90" s="333"/>
      <c r="T90" s="333"/>
    </row>
    <row r="91" spans="1:20" ht="34.5" customHeight="1" x14ac:dyDescent="0.3">
      <c r="A91" s="340"/>
      <c r="B91" s="341"/>
      <c r="C91" s="179"/>
      <c r="D91" s="178"/>
      <c r="E91" s="261" t="s">
        <v>621</v>
      </c>
      <c r="F91" s="258"/>
      <c r="G91" s="262"/>
      <c r="H91" s="179"/>
      <c r="I91" s="178"/>
      <c r="J91" s="261" t="s">
        <v>621</v>
      </c>
      <c r="K91" s="258"/>
      <c r="L91" s="262"/>
      <c r="M91" s="496"/>
      <c r="N91" s="333"/>
      <c r="O91" s="333"/>
      <c r="P91" s="333"/>
      <c r="Q91" s="333"/>
      <c r="R91" s="333"/>
      <c r="S91" s="333"/>
      <c r="T91" s="333"/>
    </row>
    <row r="92" spans="1:20" ht="34.5" customHeight="1" x14ac:dyDescent="0.3">
      <c r="A92" s="340"/>
      <c r="B92" s="341"/>
      <c r="C92" s="179"/>
      <c r="D92" s="178"/>
      <c r="E92" s="261" t="s">
        <v>622</v>
      </c>
      <c r="F92" s="258"/>
      <c r="G92" s="262"/>
      <c r="H92" s="179"/>
      <c r="I92" s="178"/>
      <c r="J92" s="261" t="s">
        <v>622</v>
      </c>
      <c r="K92" s="258"/>
      <c r="L92" s="262"/>
      <c r="M92" s="496"/>
      <c r="N92" s="333"/>
      <c r="O92" s="333"/>
      <c r="P92" s="333"/>
      <c r="Q92" s="333"/>
      <c r="R92" s="333"/>
      <c r="S92" s="333"/>
      <c r="T92" s="333"/>
    </row>
    <row r="93" spans="1:20" ht="34.5" customHeight="1" x14ac:dyDescent="0.3">
      <c r="A93" s="340"/>
      <c r="B93" s="341">
        <v>13</v>
      </c>
      <c r="C93" s="179"/>
      <c r="D93" s="178"/>
      <c r="E93" s="261" t="s">
        <v>623</v>
      </c>
      <c r="F93" s="258" t="s">
        <v>590</v>
      </c>
      <c r="G93" s="262">
        <f>15*1000000000</f>
        <v>15000000000</v>
      </c>
      <c r="H93" s="179"/>
      <c r="I93" s="178"/>
      <c r="J93" s="261" t="s">
        <v>623</v>
      </c>
      <c r="K93" s="258" t="s">
        <v>590</v>
      </c>
      <c r="L93" s="262">
        <f>15*1000000000</f>
        <v>15000000000</v>
      </c>
      <c r="M93" s="496"/>
      <c r="N93" s="333"/>
      <c r="O93" s="333"/>
      <c r="P93" s="333"/>
      <c r="Q93" s="333"/>
      <c r="R93" s="333"/>
      <c r="S93" s="333"/>
      <c r="T93" s="333"/>
    </row>
    <row r="94" spans="1:20" ht="34.5" customHeight="1" x14ac:dyDescent="0.3">
      <c r="A94" s="340"/>
      <c r="B94" s="341"/>
      <c r="C94" s="179" t="s">
        <v>624</v>
      </c>
      <c r="D94" s="178" t="s">
        <v>626</v>
      </c>
      <c r="E94" s="177" t="s">
        <v>625</v>
      </c>
      <c r="F94" s="258"/>
      <c r="G94" s="262"/>
      <c r="H94" s="179" t="s">
        <v>624</v>
      </c>
      <c r="I94" s="178" t="s">
        <v>626</v>
      </c>
      <c r="J94" s="177" t="s">
        <v>625</v>
      </c>
      <c r="K94" s="258"/>
      <c r="L94" s="262"/>
      <c r="M94" s="497"/>
      <c r="N94" s="333"/>
      <c r="O94" s="333"/>
      <c r="P94" s="333"/>
      <c r="Q94" s="333"/>
      <c r="R94" s="333"/>
      <c r="S94" s="333"/>
      <c r="T94" s="333"/>
    </row>
    <row r="95" spans="1:20" ht="34.5" customHeight="1" x14ac:dyDescent="0.3">
      <c r="A95" s="340"/>
      <c r="B95" s="341"/>
      <c r="C95" s="179"/>
      <c r="D95" s="178"/>
      <c r="E95" s="261" t="s">
        <v>627</v>
      </c>
      <c r="F95" s="258" t="s">
        <v>601</v>
      </c>
      <c r="G95" s="262">
        <f>7.5*1000000000</f>
        <v>7500000000</v>
      </c>
      <c r="H95" s="179"/>
      <c r="I95" s="178"/>
      <c r="J95" s="261" t="s">
        <v>627</v>
      </c>
      <c r="K95" s="258" t="s">
        <v>601</v>
      </c>
      <c r="L95" s="262">
        <f>7.5*1000000000</f>
        <v>7500000000</v>
      </c>
      <c r="M95" s="496"/>
      <c r="N95" s="333"/>
      <c r="O95" s="333"/>
      <c r="P95" s="333"/>
      <c r="Q95" s="333"/>
      <c r="R95" s="333"/>
      <c r="S95" s="333"/>
      <c r="T95" s="333"/>
    </row>
    <row r="96" spans="1:20" ht="34.5" customHeight="1" x14ac:dyDescent="0.3">
      <c r="A96" s="340"/>
      <c r="B96" s="341"/>
      <c r="C96" s="179"/>
      <c r="D96" s="178"/>
      <c r="E96" s="261" t="s">
        <v>628</v>
      </c>
      <c r="F96" s="258" t="s">
        <v>601</v>
      </c>
      <c r="G96" s="262">
        <f>7.5*1000000000</f>
        <v>7500000000</v>
      </c>
      <c r="H96" s="179"/>
      <c r="I96" s="178"/>
      <c r="J96" s="261" t="s">
        <v>628</v>
      </c>
      <c r="K96" s="258" t="s">
        <v>601</v>
      </c>
      <c r="L96" s="262">
        <f>7.5*1000000000</f>
        <v>7500000000</v>
      </c>
      <c r="M96" s="496"/>
      <c r="N96" s="333"/>
      <c r="O96" s="333"/>
      <c r="P96" s="333"/>
      <c r="Q96" s="333"/>
      <c r="R96" s="333"/>
      <c r="S96" s="333"/>
      <c r="T96" s="333"/>
    </row>
    <row r="97" spans="1:20" ht="34.5" customHeight="1" x14ac:dyDescent="0.3">
      <c r="A97" s="340"/>
      <c r="B97" s="341"/>
      <c r="C97" s="179"/>
      <c r="D97" s="178"/>
      <c r="E97" s="261" t="s">
        <v>629</v>
      </c>
      <c r="F97" s="258" t="s">
        <v>601</v>
      </c>
      <c r="G97" s="262">
        <f>7.5*1000000000</f>
        <v>7500000000</v>
      </c>
      <c r="H97" s="179"/>
      <c r="I97" s="178"/>
      <c r="J97" s="261" t="s">
        <v>629</v>
      </c>
      <c r="K97" s="258" t="s">
        <v>601</v>
      </c>
      <c r="L97" s="262">
        <f>7.5*1000000000</f>
        <v>7500000000</v>
      </c>
      <c r="M97" s="497"/>
      <c r="N97" s="333"/>
      <c r="O97" s="333"/>
      <c r="P97" s="333"/>
      <c r="Q97" s="333"/>
      <c r="R97" s="333"/>
      <c r="S97" s="333"/>
      <c r="T97" s="333"/>
    </row>
    <row r="98" spans="1:20" ht="34.5" customHeight="1" x14ac:dyDescent="0.3">
      <c r="A98" s="340"/>
      <c r="B98" s="341"/>
      <c r="C98" s="179"/>
      <c r="D98" s="178"/>
      <c r="E98" s="261" t="s">
        <v>630</v>
      </c>
      <c r="F98" s="258"/>
      <c r="G98" s="262"/>
      <c r="H98" s="179"/>
      <c r="I98" s="178"/>
      <c r="J98" s="261" t="s">
        <v>630</v>
      </c>
      <c r="K98" s="258"/>
      <c r="L98" s="262"/>
      <c r="M98" s="496"/>
      <c r="N98" s="333"/>
      <c r="O98" s="333"/>
      <c r="P98" s="333"/>
      <c r="Q98" s="333"/>
      <c r="R98" s="333"/>
      <c r="S98" s="333"/>
      <c r="T98" s="333"/>
    </row>
    <row r="99" spans="1:20" ht="34.5" customHeight="1" x14ac:dyDescent="0.3">
      <c r="A99" s="340"/>
      <c r="B99" s="341"/>
      <c r="C99" s="179"/>
      <c r="D99" s="178"/>
      <c r="E99" s="261" t="s">
        <v>1144</v>
      </c>
      <c r="F99" s="268" t="s">
        <v>590</v>
      </c>
      <c r="G99" s="265">
        <f>15*1000000000</f>
        <v>15000000000</v>
      </c>
      <c r="H99" s="179"/>
      <c r="I99" s="178"/>
      <c r="J99" s="261" t="s">
        <v>1144</v>
      </c>
      <c r="K99" s="268" t="s">
        <v>590</v>
      </c>
      <c r="L99" s="265">
        <f>15*1000000000</f>
        <v>15000000000</v>
      </c>
      <c r="M99" s="496"/>
      <c r="N99" s="333"/>
      <c r="O99" s="333"/>
      <c r="P99" s="333"/>
      <c r="Q99" s="333"/>
      <c r="R99" s="333"/>
      <c r="S99" s="333"/>
      <c r="T99" s="333"/>
    </row>
    <row r="100" spans="1:20" ht="34.5" customHeight="1" x14ac:dyDescent="0.3">
      <c r="A100" s="340"/>
      <c r="B100" s="341"/>
      <c r="C100" s="179" t="s">
        <v>631</v>
      </c>
      <c r="D100" s="178" t="s">
        <v>633</v>
      </c>
      <c r="E100" s="177" t="s">
        <v>632</v>
      </c>
      <c r="F100" s="258"/>
      <c r="G100" s="262"/>
      <c r="H100" s="179" t="s">
        <v>631</v>
      </c>
      <c r="I100" s="178" t="s">
        <v>633</v>
      </c>
      <c r="J100" s="177" t="s">
        <v>632</v>
      </c>
      <c r="K100" s="258"/>
      <c r="L100" s="262"/>
      <c r="M100" s="497"/>
      <c r="N100" s="333"/>
      <c r="O100" s="333"/>
      <c r="P100" s="333"/>
      <c r="Q100" s="333"/>
      <c r="R100" s="333"/>
      <c r="S100" s="333"/>
      <c r="T100" s="333"/>
    </row>
    <row r="101" spans="1:20" ht="34.5" customHeight="1" x14ac:dyDescent="0.3">
      <c r="A101" s="340"/>
      <c r="B101" s="341">
        <v>14</v>
      </c>
      <c r="C101" s="179"/>
      <c r="D101" s="178"/>
      <c r="E101" s="261" t="s">
        <v>634</v>
      </c>
      <c r="F101" s="268" t="s">
        <v>590</v>
      </c>
      <c r="G101" s="265">
        <f>15*1000000000</f>
        <v>15000000000</v>
      </c>
      <c r="H101" s="179"/>
      <c r="I101" s="178"/>
      <c r="J101" s="261" t="s">
        <v>634</v>
      </c>
      <c r="K101" s="268" t="s">
        <v>590</v>
      </c>
      <c r="L101" s="265">
        <f>15*1000000000</f>
        <v>15000000000</v>
      </c>
      <c r="M101" s="496"/>
      <c r="N101" s="333"/>
      <c r="O101" s="333"/>
      <c r="P101" s="333"/>
      <c r="Q101" s="333"/>
      <c r="R101" s="333"/>
      <c r="S101" s="333"/>
      <c r="T101" s="333"/>
    </row>
    <row r="102" spans="1:20" ht="34.5" customHeight="1" x14ac:dyDescent="0.3">
      <c r="A102" s="340"/>
      <c r="B102" s="341"/>
      <c r="C102" s="179"/>
      <c r="D102" s="178"/>
      <c r="E102" s="261" t="s">
        <v>635</v>
      </c>
      <c r="F102" s="258" t="s">
        <v>162</v>
      </c>
      <c r="G102" s="262">
        <f>12*1000000000</f>
        <v>12000000000</v>
      </c>
      <c r="H102" s="179"/>
      <c r="I102" s="178"/>
      <c r="J102" s="261" t="s">
        <v>635</v>
      </c>
      <c r="K102" s="258" t="s">
        <v>162</v>
      </c>
      <c r="L102" s="262">
        <f>12*1000000000</f>
        <v>12000000000</v>
      </c>
      <c r="M102" s="497"/>
      <c r="N102" s="333"/>
      <c r="O102" s="333"/>
      <c r="P102" s="333"/>
      <c r="Q102" s="333"/>
      <c r="R102" s="333"/>
      <c r="S102" s="333"/>
      <c r="T102" s="333"/>
    </row>
    <row r="103" spans="1:20" ht="34.5" customHeight="1" x14ac:dyDescent="0.3">
      <c r="A103" s="340"/>
      <c r="B103" s="341"/>
      <c r="C103" s="179"/>
      <c r="D103" s="178"/>
      <c r="E103" s="261" t="s">
        <v>636</v>
      </c>
      <c r="F103" s="258"/>
      <c r="G103" s="262"/>
      <c r="H103" s="179"/>
      <c r="I103" s="178"/>
      <c r="J103" s="261" t="s">
        <v>636</v>
      </c>
      <c r="K103" s="258"/>
      <c r="L103" s="262"/>
      <c r="M103" s="496"/>
      <c r="N103" s="333"/>
      <c r="O103" s="333"/>
      <c r="P103" s="333"/>
      <c r="Q103" s="333"/>
      <c r="R103" s="333"/>
      <c r="S103" s="333"/>
      <c r="T103" s="333"/>
    </row>
    <row r="104" spans="1:20" ht="34.5" customHeight="1" x14ac:dyDescent="0.3">
      <c r="A104" s="340"/>
      <c r="B104" s="341"/>
      <c r="C104" s="179"/>
      <c r="D104" s="178"/>
      <c r="E104" s="261" t="s">
        <v>637</v>
      </c>
      <c r="F104" s="258" t="s">
        <v>592</v>
      </c>
      <c r="G104" s="262">
        <f>1.2*5*1000000000</f>
        <v>6000000000</v>
      </c>
      <c r="H104" s="179"/>
      <c r="I104" s="178"/>
      <c r="J104" s="261" t="s">
        <v>637</v>
      </c>
      <c r="K104" s="258" t="s">
        <v>592</v>
      </c>
      <c r="L104" s="262">
        <f>1.2*5*1000000000</f>
        <v>6000000000</v>
      </c>
      <c r="M104" s="496"/>
      <c r="N104" s="333"/>
      <c r="O104" s="333"/>
      <c r="P104" s="333"/>
      <c r="Q104" s="333"/>
      <c r="R104" s="333"/>
      <c r="S104" s="333"/>
      <c r="T104" s="333"/>
    </row>
    <row r="105" spans="1:20" ht="34.5" customHeight="1" x14ac:dyDescent="0.3">
      <c r="A105" s="340"/>
      <c r="B105" s="341"/>
      <c r="C105" s="179"/>
      <c r="D105" s="178"/>
      <c r="E105" s="261" t="s">
        <v>635</v>
      </c>
      <c r="F105" s="258"/>
      <c r="G105" s="262"/>
      <c r="H105" s="179"/>
      <c r="I105" s="178"/>
      <c r="J105" s="261" t="s">
        <v>635</v>
      </c>
      <c r="K105" s="258"/>
      <c r="L105" s="262"/>
      <c r="M105" s="497"/>
      <c r="N105" s="333"/>
      <c r="O105" s="333"/>
      <c r="P105" s="333"/>
      <c r="Q105" s="333"/>
      <c r="R105" s="333"/>
      <c r="S105" s="333"/>
      <c r="T105" s="333"/>
    </row>
    <row r="106" spans="1:20" ht="34.5" customHeight="1" x14ac:dyDescent="0.3">
      <c r="A106" s="340"/>
      <c r="B106" s="341">
        <v>15</v>
      </c>
      <c r="C106" s="179"/>
      <c r="D106" s="178"/>
      <c r="E106" s="261" t="s">
        <v>638</v>
      </c>
      <c r="F106" s="258"/>
      <c r="G106" s="262"/>
      <c r="H106" s="179"/>
      <c r="I106" s="178"/>
      <c r="J106" s="261" t="s">
        <v>638</v>
      </c>
      <c r="K106" s="258"/>
      <c r="L106" s="262"/>
      <c r="M106" s="496"/>
      <c r="N106" s="333"/>
      <c r="O106" s="333"/>
      <c r="P106" s="333"/>
      <c r="Q106" s="333"/>
      <c r="R106" s="333"/>
      <c r="S106" s="333"/>
      <c r="T106" s="333"/>
    </row>
    <row r="107" spans="1:20" ht="34.5" customHeight="1" x14ac:dyDescent="0.3">
      <c r="A107" s="340"/>
      <c r="B107" s="341"/>
      <c r="C107" s="179"/>
      <c r="D107" s="178"/>
      <c r="E107" s="261" t="s">
        <v>639</v>
      </c>
      <c r="F107" s="258"/>
      <c r="G107" s="262"/>
      <c r="H107" s="179"/>
      <c r="I107" s="178"/>
      <c r="J107" s="261" t="s">
        <v>639</v>
      </c>
      <c r="K107" s="258"/>
      <c r="L107" s="262"/>
      <c r="M107" s="496"/>
      <c r="N107" s="333"/>
      <c r="O107" s="333"/>
      <c r="P107" s="333"/>
      <c r="Q107" s="333"/>
      <c r="R107" s="333"/>
      <c r="S107" s="333"/>
      <c r="T107" s="333"/>
    </row>
    <row r="108" spans="1:20" ht="34.5" customHeight="1" x14ac:dyDescent="0.3">
      <c r="A108" s="340"/>
      <c r="B108" s="341"/>
      <c r="C108" s="179"/>
      <c r="D108" s="178"/>
      <c r="E108" s="261" t="s">
        <v>640</v>
      </c>
      <c r="F108" s="258"/>
      <c r="G108" s="262"/>
      <c r="H108" s="179"/>
      <c r="I108" s="178"/>
      <c r="J108" s="261" t="s">
        <v>640</v>
      </c>
      <c r="K108" s="258"/>
      <c r="L108" s="262"/>
      <c r="M108" s="497"/>
      <c r="N108" s="333"/>
      <c r="O108" s="333"/>
      <c r="P108" s="333"/>
      <c r="Q108" s="333"/>
      <c r="R108" s="333"/>
      <c r="S108" s="333"/>
      <c r="T108" s="333"/>
    </row>
    <row r="109" spans="1:20" ht="34.5" customHeight="1" x14ac:dyDescent="0.3">
      <c r="A109" s="340"/>
      <c r="B109" s="341"/>
      <c r="C109" s="179"/>
      <c r="D109" s="178"/>
      <c r="E109" s="261" t="s">
        <v>641</v>
      </c>
      <c r="F109" s="258"/>
      <c r="G109" s="262"/>
      <c r="H109" s="179"/>
      <c r="I109" s="178"/>
      <c r="J109" s="261" t="s">
        <v>641</v>
      </c>
      <c r="K109" s="258"/>
      <c r="L109" s="262"/>
      <c r="M109" s="496"/>
      <c r="N109" s="333"/>
      <c r="O109" s="333"/>
      <c r="P109" s="333"/>
      <c r="Q109" s="333"/>
      <c r="R109" s="333"/>
      <c r="S109" s="333"/>
      <c r="T109" s="333"/>
    </row>
    <row r="110" spans="1:20" ht="34.5" customHeight="1" x14ac:dyDescent="0.3">
      <c r="A110" s="340"/>
      <c r="B110" s="341"/>
      <c r="C110" s="179" t="s">
        <v>642</v>
      </c>
      <c r="D110" s="178" t="s">
        <v>644</v>
      </c>
      <c r="E110" s="177" t="s">
        <v>643</v>
      </c>
      <c r="F110" s="258"/>
      <c r="G110" s="262"/>
      <c r="H110" s="179" t="s">
        <v>642</v>
      </c>
      <c r="I110" s="178" t="s">
        <v>644</v>
      </c>
      <c r="J110" s="177" t="s">
        <v>643</v>
      </c>
      <c r="K110" s="258"/>
      <c r="L110" s="262"/>
      <c r="M110" s="496"/>
      <c r="N110" s="333"/>
      <c r="O110" s="333"/>
      <c r="P110" s="333"/>
      <c r="Q110" s="333"/>
      <c r="R110" s="333"/>
      <c r="S110" s="333"/>
      <c r="T110" s="333"/>
    </row>
    <row r="111" spans="1:20" ht="34.5" customHeight="1" x14ac:dyDescent="0.3">
      <c r="A111" s="340"/>
      <c r="B111" s="341"/>
      <c r="C111" s="179"/>
      <c r="D111" s="178"/>
      <c r="E111" s="261" t="s">
        <v>645</v>
      </c>
      <c r="F111" s="258" t="s">
        <v>162</v>
      </c>
      <c r="G111" s="262">
        <f>10*1000000000</f>
        <v>10000000000</v>
      </c>
      <c r="H111" s="179"/>
      <c r="I111" s="178"/>
      <c r="J111" s="261" t="s">
        <v>645</v>
      </c>
      <c r="K111" s="258" t="s">
        <v>162</v>
      </c>
      <c r="L111" s="262">
        <f>10*1000000000</f>
        <v>10000000000</v>
      </c>
      <c r="M111" s="497"/>
      <c r="N111" s="333"/>
      <c r="O111" s="333"/>
      <c r="P111" s="333"/>
      <c r="Q111" s="333"/>
      <c r="R111" s="333"/>
      <c r="S111" s="333"/>
      <c r="T111" s="333"/>
    </row>
    <row r="112" spans="1:20" ht="34.5" customHeight="1" x14ac:dyDescent="0.3">
      <c r="A112" s="340"/>
      <c r="B112" s="341"/>
      <c r="C112" s="179"/>
      <c r="D112" s="178"/>
      <c r="E112" s="261" t="s">
        <v>646</v>
      </c>
      <c r="F112" s="258" t="s">
        <v>601</v>
      </c>
      <c r="G112" s="262">
        <f>7.5*1000000000</f>
        <v>7500000000</v>
      </c>
      <c r="H112" s="179"/>
      <c r="I112" s="178"/>
      <c r="J112" s="261" t="s">
        <v>646</v>
      </c>
      <c r="K112" s="258" t="s">
        <v>601</v>
      </c>
      <c r="L112" s="262">
        <f>7.5*1000000000</f>
        <v>7500000000</v>
      </c>
      <c r="M112" s="496"/>
      <c r="N112" s="333"/>
      <c r="O112" s="333"/>
      <c r="P112" s="333"/>
      <c r="Q112" s="333"/>
      <c r="R112" s="333"/>
      <c r="S112" s="333"/>
      <c r="T112" s="333"/>
    </row>
    <row r="113" spans="1:20" ht="34.5" customHeight="1" x14ac:dyDescent="0.3">
      <c r="A113" s="340"/>
      <c r="B113" s="341"/>
      <c r="C113" s="179" t="s">
        <v>647</v>
      </c>
      <c r="D113" s="178" t="s">
        <v>572</v>
      </c>
      <c r="E113" s="177" t="s">
        <v>648</v>
      </c>
      <c r="F113" s="258"/>
      <c r="G113" s="262"/>
      <c r="H113" s="179" t="s">
        <v>647</v>
      </c>
      <c r="I113" s="178" t="s">
        <v>572</v>
      </c>
      <c r="J113" s="177" t="s">
        <v>648</v>
      </c>
      <c r="K113" s="258"/>
      <c r="L113" s="262"/>
      <c r="M113" s="497"/>
      <c r="N113" s="333"/>
      <c r="O113" s="333"/>
      <c r="P113" s="333"/>
      <c r="Q113" s="333"/>
      <c r="R113" s="333"/>
      <c r="S113" s="333"/>
      <c r="T113" s="333"/>
    </row>
    <row r="114" spans="1:20" ht="34.5" customHeight="1" x14ac:dyDescent="0.3">
      <c r="A114" s="340"/>
      <c r="B114" s="341"/>
      <c r="C114" s="179"/>
      <c r="D114" s="178" t="s">
        <v>650</v>
      </c>
      <c r="E114" s="177" t="s">
        <v>649</v>
      </c>
      <c r="F114" s="258" t="s">
        <v>1145</v>
      </c>
      <c r="G114" s="262">
        <v>3400000000</v>
      </c>
      <c r="H114" s="179"/>
      <c r="I114" s="178" t="s">
        <v>650</v>
      </c>
      <c r="J114" s="177" t="s">
        <v>649</v>
      </c>
      <c r="K114" s="258" t="s">
        <v>1145</v>
      </c>
      <c r="L114" s="262">
        <v>3400000000</v>
      </c>
      <c r="M114" s="496"/>
      <c r="N114" s="333"/>
      <c r="O114" s="333"/>
      <c r="P114" s="333"/>
      <c r="Q114" s="333"/>
      <c r="R114" s="333"/>
      <c r="S114" s="333"/>
      <c r="T114" s="333"/>
    </row>
    <row r="115" spans="1:20" ht="34.5" customHeight="1" x14ac:dyDescent="0.3">
      <c r="A115" s="340"/>
      <c r="B115" s="341"/>
      <c r="C115" s="179"/>
      <c r="D115" s="178"/>
      <c r="E115" s="177" t="s">
        <v>651</v>
      </c>
      <c r="F115" s="258"/>
      <c r="G115" s="262">
        <f>F115*0.2</f>
        <v>0</v>
      </c>
      <c r="H115" s="179"/>
      <c r="I115" s="178"/>
      <c r="J115" s="177" t="s">
        <v>651</v>
      </c>
      <c r="K115" s="258"/>
      <c r="L115" s="262">
        <f>K115*0.2</f>
        <v>0</v>
      </c>
      <c r="M115" s="496"/>
      <c r="N115" s="333"/>
      <c r="O115" s="333"/>
      <c r="P115" s="333"/>
      <c r="Q115" s="333"/>
      <c r="R115" s="333"/>
      <c r="S115" s="333"/>
      <c r="T115" s="333"/>
    </row>
    <row r="116" spans="1:20" ht="34.5" customHeight="1" x14ac:dyDescent="0.3">
      <c r="A116" s="340"/>
      <c r="B116" s="341"/>
      <c r="C116" s="179"/>
      <c r="D116" s="178" t="s">
        <v>653</v>
      </c>
      <c r="E116" s="261" t="s">
        <v>652</v>
      </c>
      <c r="F116" s="258" t="s">
        <v>1146</v>
      </c>
      <c r="G116" s="262">
        <v>3000000000</v>
      </c>
      <c r="H116" s="179"/>
      <c r="I116" s="178" t="s">
        <v>653</v>
      </c>
      <c r="J116" s="261" t="s">
        <v>652</v>
      </c>
      <c r="K116" s="258" t="s">
        <v>1146</v>
      </c>
      <c r="L116" s="262">
        <v>3000000000</v>
      </c>
      <c r="M116" s="497"/>
      <c r="N116" s="333"/>
      <c r="O116" s="333"/>
      <c r="P116" s="333"/>
      <c r="Q116" s="333"/>
      <c r="R116" s="333"/>
      <c r="S116" s="333"/>
      <c r="T116" s="333"/>
    </row>
    <row r="117" spans="1:20" ht="34.5" customHeight="1" x14ac:dyDescent="0.3">
      <c r="A117" s="340"/>
      <c r="B117" s="341"/>
      <c r="C117" s="179"/>
      <c r="D117" s="178" t="s">
        <v>653</v>
      </c>
      <c r="E117" s="261" t="s">
        <v>654</v>
      </c>
      <c r="F117" s="263" t="s">
        <v>440</v>
      </c>
      <c r="G117" s="265">
        <v>3000000000</v>
      </c>
      <c r="H117" s="179"/>
      <c r="I117" s="178" t="s">
        <v>653</v>
      </c>
      <c r="J117" s="261" t="s">
        <v>654</v>
      </c>
      <c r="K117" s="263" t="s">
        <v>440</v>
      </c>
      <c r="L117" s="265">
        <v>3000000000</v>
      </c>
      <c r="M117" s="496"/>
      <c r="N117" s="333"/>
      <c r="O117" s="333"/>
      <c r="P117" s="333"/>
      <c r="Q117" s="333"/>
      <c r="R117" s="333"/>
      <c r="S117" s="333"/>
      <c r="T117" s="333"/>
    </row>
    <row r="118" spans="1:20" ht="34.5" customHeight="1" x14ac:dyDescent="0.3">
      <c r="A118" s="340"/>
      <c r="B118" s="341">
        <v>16</v>
      </c>
      <c r="C118" s="179"/>
      <c r="D118" s="178" t="s">
        <v>650</v>
      </c>
      <c r="E118" s="267" t="s">
        <v>655</v>
      </c>
      <c r="F118" s="258" t="s">
        <v>1147</v>
      </c>
      <c r="G118" s="262">
        <v>8000000000</v>
      </c>
      <c r="H118" s="179"/>
      <c r="I118" s="178" t="s">
        <v>650</v>
      </c>
      <c r="J118" s="267" t="s">
        <v>655</v>
      </c>
      <c r="K118" s="258" t="s">
        <v>1147</v>
      </c>
      <c r="L118" s="262">
        <v>8000000000</v>
      </c>
      <c r="M118" s="496"/>
      <c r="N118" s="333"/>
      <c r="O118" s="333"/>
      <c r="P118" s="333"/>
      <c r="Q118" s="333"/>
      <c r="R118" s="333"/>
      <c r="S118" s="333"/>
      <c r="T118" s="333"/>
    </row>
    <row r="119" spans="1:20" ht="34.5" customHeight="1" x14ac:dyDescent="0.3">
      <c r="A119" s="340"/>
      <c r="B119" s="341"/>
      <c r="C119" s="179" t="s">
        <v>656</v>
      </c>
      <c r="D119" s="178"/>
      <c r="E119" s="177" t="s">
        <v>657</v>
      </c>
      <c r="F119" s="258"/>
      <c r="G119" s="262"/>
      <c r="H119" s="179" t="s">
        <v>656</v>
      </c>
      <c r="I119" s="178"/>
      <c r="J119" s="177" t="s">
        <v>657</v>
      </c>
      <c r="K119" s="258"/>
      <c r="L119" s="262"/>
      <c r="M119" s="496"/>
      <c r="N119" s="333"/>
      <c r="O119" s="333"/>
      <c r="P119" s="333"/>
      <c r="Q119" s="333"/>
      <c r="R119" s="333"/>
      <c r="S119" s="333"/>
      <c r="T119" s="333"/>
    </row>
    <row r="120" spans="1:20" ht="34.5" customHeight="1" x14ac:dyDescent="0.3">
      <c r="A120" s="340"/>
      <c r="B120" s="341"/>
      <c r="C120" s="179"/>
      <c r="D120" s="178" t="s">
        <v>659</v>
      </c>
      <c r="E120" s="177" t="s">
        <v>658</v>
      </c>
      <c r="F120" s="258" t="s">
        <v>1147</v>
      </c>
      <c r="G120" s="262">
        <v>4000000000</v>
      </c>
      <c r="H120" s="179"/>
      <c r="I120" s="178" t="s">
        <v>659</v>
      </c>
      <c r="J120" s="177" t="s">
        <v>658</v>
      </c>
      <c r="K120" s="258" t="s">
        <v>1147</v>
      </c>
      <c r="L120" s="262">
        <v>4000000000</v>
      </c>
      <c r="M120" s="497"/>
      <c r="N120" s="333"/>
      <c r="O120" s="333"/>
      <c r="P120" s="333"/>
      <c r="Q120" s="333"/>
      <c r="R120" s="333"/>
      <c r="S120" s="333"/>
      <c r="T120" s="333"/>
    </row>
    <row r="121" spans="1:20" ht="56.25" customHeight="1" x14ac:dyDescent="0.3">
      <c r="A121" s="340"/>
      <c r="B121" s="341"/>
      <c r="C121" s="179"/>
      <c r="D121" s="178" t="s">
        <v>659</v>
      </c>
      <c r="E121" s="177" t="s">
        <v>660</v>
      </c>
      <c r="F121" s="258"/>
      <c r="G121" s="262">
        <f>F121*0.2</f>
        <v>0</v>
      </c>
      <c r="H121" s="179"/>
      <c r="I121" s="178" t="s">
        <v>659</v>
      </c>
      <c r="J121" s="177" t="s">
        <v>660</v>
      </c>
      <c r="K121" s="258"/>
      <c r="L121" s="262">
        <f>K121*0.2</f>
        <v>0</v>
      </c>
      <c r="M121" s="496"/>
      <c r="N121" s="333"/>
      <c r="O121" s="333"/>
      <c r="P121" s="333"/>
      <c r="Q121" s="333"/>
      <c r="R121" s="333"/>
      <c r="S121" s="333"/>
      <c r="T121" s="333"/>
    </row>
    <row r="122" spans="1:20" ht="34.5" customHeight="1" x14ac:dyDescent="0.3">
      <c r="A122" s="340"/>
      <c r="B122" s="341"/>
      <c r="C122" s="179"/>
      <c r="D122" s="178" t="s">
        <v>659</v>
      </c>
      <c r="E122" s="177" t="s">
        <v>661</v>
      </c>
      <c r="F122" s="258" t="s">
        <v>1147</v>
      </c>
      <c r="G122" s="262">
        <v>4000000000</v>
      </c>
      <c r="H122" s="179"/>
      <c r="I122" s="178" t="s">
        <v>659</v>
      </c>
      <c r="J122" s="177" t="s">
        <v>661</v>
      </c>
      <c r="K122" s="258" t="s">
        <v>1147</v>
      </c>
      <c r="L122" s="262">
        <v>4000000000</v>
      </c>
      <c r="M122" s="496"/>
      <c r="N122" s="333"/>
      <c r="O122" s="333"/>
      <c r="P122" s="333"/>
      <c r="Q122" s="333"/>
      <c r="R122" s="333"/>
      <c r="S122" s="333"/>
      <c r="T122" s="333"/>
    </row>
    <row r="123" spans="1:20" ht="34.5" customHeight="1" x14ac:dyDescent="0.3">
      <c r="A123" s="340"/>
      <c r="B123" s="341"/>
      <c r="C123" s="179"/>
      <c r="D123" s="178" t="s">
        <v>618</v>
      </c>
      <c r="E123" s="177" t="s">
        <v>1148</v>
      </c>
      <c r="F123" s="258" t="s">
        <v>1149</v>
      </c>
      <c r="G123" s="262">
        <f>6.5*200000000</f>
        <v>1300000000</v>
      </c>
      <c r="H123" s="179"/>
      <c r="I123" s="178" t="s">
        <v>618</v>
      </c>
      <c r="J123" s="177" t="s">
        <v>1148</v>
      </c>
      <c r="K123" s="258" t="s">
        <v>1149</v>
      </c>
      <c r="L123" s="262">
        <f>6.5*200000000</f>
        <v>1300000000</v>
      </c>
      <c r="M123" s="497"/>
      <c r="N123" s="333"/>
      <c r="O123" s="333"/>
      <c r="P123" s="333"/>
      <c r="Q123" s="333"/>
      <c r="R123" s="333"/>
      <c r="S123" s="333"/>
      <c r="T123" s="333"/>
    </row>
    <row r="124" spans="1:20" ht="34.5" customHeight="1" x14ac:dyDescent="0.3">
      <c r="A124" s="340"/>
      <c r="B124" s="341">
        <v>17</v>
      </c>
      <c r="C124" s="179"/>
      <c r="D124" s="178" t="s">
        <v>618</v>
      </c>
      <c r="E124" s="177" t="s">
        <v>1150</v>
      </c>
      <c r="F124" s="258" t="s">
        <v>1151</v>
      </c>
      <c r="G124" s="262">
        <f>19.5*200000000</f>
        <v>3900000000</v>
      </c>
      <c r="H124" s="179"/>
      <c r="I124" s="178" t="s">
        <v>618</v>
      </c>
      <c r="J124" s="177" t="s">
        <v>1150</v>
      </c>
      <c r="K124" s="258" t="s">
        <v>1151</v>
      </c>
      <c r="L124" s="262">
        <f>19.5*200000000</f>
        <v>3900000000</v>
      </c>
      <c r="M124" s="496"/>
      <c r="N124" s="333"/>
      <c r="O124" s="333"/>
      <c r="P124" s="333"/>
      <c r="Q124" s="333"/>
      <c r="R124" s="333"/>
      <c r="S124" s="333"/>
      <c r="T124" s="333"/>
    </row>
    <row r="125" spans="1:20" ht="34.5" customHeight="1" x14ac:dyDescent="0.3">
      <c r="A125" s="340"/>
      <c r="B125" s="341"/>
      <c r="C125" s="179"/>
      <c r="D125" s="178" t="s">
        <v>618</v>
      </c>
      <c r="E125" s="177" t="s">
        <v>1152</v>
      </c>
      <c r="F125" s="258" t="s">
        <v>1153</v>
      </c>
      <c r="G125" s="262">
        <f>11*200000000</f>
        <v>2200000000</v>
      </c>
      <c r="H125" s="179"/>
      <c r="I125" s="178" t="s">
        <v>618</v>
      </c>
      <c r="J125" s="177" t="s">
        <v>1152</v>
      </c>
      <c r="K125" s="258" t="s">
        <v>1153</v>
      </c>
      <c r="L125" s="262">
        <f>11*200000000</f>
        <v>2200000000</v>
      </c>
      <c r="M125" s="496"/>
      <c r="N125" s="333"/>
      <c r="O125" s="333"/>
      <c r="P125" s="333"/>
      <c r="Q125" s="333"/>
      <c r="R125" s="333"/>
      <c r="S125" s="333"/>
      <c r="T125" s="333"/>
    </row>
    <row r="126" spans="1:20" ht="34.5" customHeight="1" x14ac:dyDescent="0.3">
      <c r="A126" s="340"/>
      <c r="B126" s="341"/>
      <c r="C126" s="179"/>
      <c r="D126" s="178" t="s">
        <v>618</v>
      </c>
      <c r="E126" s="177" t="s">
        <v>1154</v>
      </c>
      <c r="F126" s="258" t="s">
        <v>1155</v>
      </c>
      <c r="G126" s="262">
        <f>10*200000000</f>
        <v>2000000000</v>
      </c>
      <c r="H126" s="179"/>
      <c r="I126" s="178" t="s">
        <v>618</v>
      </c>
      <c r="J126" s="177" t="s">
        <v>1154</v>
      </c>
      <c r="K126" s="258" t="s">
        <v>1155</v>
      </c>
      <c r="L126" s="262">
        <f>10*200000000</f>
        <v>2000000000</v>
      </c>
      <c r="M126" s="497"/>
      <c r="N126" s="333"/>
      <c r="O126" s="333"/>
      <c r="P126" s="333"/>
      <c r="Q126" s="333"/>
      <c r="R126" s="333"/>
      <c r="S126" s="333"/>
      <c r="T126" s="333"/>
    </row>
    <row r="127" spans="1:20" ht="34.5" customHeight="1" x14ac:dyDescent="0.3">
      <c r="A127" s="340"/>
      <c r="B127" s="341"/>
      <c r="C127" s="179"/>
      <c r="D127" s="178" t="s">
        <v>672</v>
      </c>
      <c r="E127" s="177" t="s">
        <v>1156</v>
      </c>
      <c r="F127" s="258" t="s">
        <v>1157</v>
      </c>
      <c r="G127" s="262">
        <f>12*200000000</f>
        <v>2400000000</v>
      </c>
      <c r="H127" s="179"/>
      <c r="I127" s="178" t="s">
        <v>672</v>
      </c>
      <c r="J127" s="177" t="s">
        <v>1156</v>
      </c>
      <c r="K127" s="258" t="s">
        <v>1157</v>
      </c>
      <c r="L127" s="262">
        <f>12*200000000</f>
        <v>2400000000</v>
      </c>
      <c r="M127" s="496"/>
      <c r="N127" s="333"/>
      <c r="O127" s="333"/>
      <c r="P127" s="333"/>
      <c r="Q127" s="333"/>
      <c r="R127" s="333"/>
      <c r="S127" s="333"/>
      <c r="T127" s="333"/>
    </row>
    <row r="128" spans="1:20" ht="34.5" customHeight="1" x14ac:dyDescent="0.3">
      <c r="A128" s="340"/>
      <c r="B128" s="341"/>
      <c r="C128" s="179" t="s">
        <v>662</v>
      </c>
      <c r="D128" s="178"/>
      <c r="E128" s="177" t="s">
        <v>663</v>
      </c>
      <c r="F128" s="258"/>
      <c r="G128" s="262"/>
      <c r="H128" s="179" t="s">
        <v>662</v>
      </c>
      <c r="I128" s="178"/>
      <c r="J128" s="177" t="s">
        <v>663</v>
      </c>
      <c r="K128" s="258"/>
      <c r="L128" s="262"/>
      <c r="M128" s="497"/>
      <c r="N128" s="333"/>
      <c r="O128" s="333"/>
      <c r="P128" s="333"/>
      <c r="Q128" s="333"/>
      <c r="R128" s="333"/>
      <c r="S128" s="333"/>
      <c r="T128" s="333"/>
    </row>
    <row r="129" spans="1:20" ht="34.5" customHeight="1" x14ac:dyDescent="0.3">
      <c r="A129" s="340"/>
      <c r="B129" s="341"/>
      <c r="C129" s="179"/>
      <c r="D129" s="178" t="s">
        <v>1159</v>
      </c>
      <c r="E129" s="177" t="s">
        <v>1158</v>
      </c>
      <c r="F129" s="258" t="s">
        <v>1160</v>
      </c>
      <c r="G129" s="262">
        <f>14*200000000</f>
        <v>2800000000</v>
      </c>
      <c r="H129" s="179"/>
      <c r="I129" s="178" t="s">
        <v>1159</v>
      </c>
      <c r="J129" s="177" t="s">
        <v>1158</v>
      </c>
      <c r="K129" s="258" t="s">
        <v>1160</v>
      </c>
      <c r="L129" s="262">
        <f>14*200000000</f>
        <v>2800000000</v>
      </c>
      <c r="M129" s="496"/>
      <c r="N129" s="333"/>
      <c r="O129" s="333"/>
      <c r="P129" s="333"/>
      <c r="Q129" s="333"/>
      <c r="R129" s="333"/>
      <c r="S129" s="333"/>
      <c r="T129" s="333"/>
    </row>
    <row r="130" spans="1:20" ht="34.5" customHeight="1" x14ac:dyDescent="0.3">
      <c r="A130" s="340"/>
      <c r="B130" s="341">
        <v>18</v>
      </c>
      <c r="C130" s="179"/>
      <c r="D130" s="178" t="s">
        <v>1159</v>
      </c>
      <c r="E130" s="177" t="s">
        <v>1161</v>
      </c>
      <c r="F130" s="258" t="s">
        <v>1153</v>
      </c>
      <c r="G130" s="262">
        <f>11*200000000</f>
        <v>2200000000</v>
      </c>
      <c r="H130" s="179"/>
      <c r="I130" s="178" t="s">
        <v>1159</v>
      </c>
      <c r="J130" s="177" t="s">
        <v>1161</v>
      </c>
      <c r="K130" s="258" t="s">
        <v>1153</v>
      </c>
      <c r="L130" s="262">
        <f>11*200000000</f>
        <v>2200000000</v>
      </c>
      <c r="M130" s="496"/>
      <c r="N130" s="333"/>
      <c r="O130" s="333"/>
      <c r="P130" s="333"/>
      <c r="Q130" s="333"/>
      <c r="R130" s="333"/>
      <c r="S130" s="333"/>
      <c r="T130" s="333"/>
    </row>
    <row r="131" spans="1:20" ht="34.5" customHeight="1" x14ac:dyDescent="0.3">
      <c r="A131" s="340"/>
      <c r="B131" s="341"/>
      <c r="C131" s="179"/>
      <c r="D131" s="178" t="s">
        <v>1159</v>
      </c>
      <c r="E131" s="177" t="s">
        <v>1162</v>
      </c>
      <c r="F131" s="258" t="s">
        <v>1153</v>
      </c>
      <c r="G131" s="262">
        <f>11*200000000</f>
        <v>2200000000</v>
      </c>
      <c r="H131" s="179"/>
      <c r="I131" s="178" t="s">
        <v>1159</v>
      </c>
      <c r="J131" s="177" t="s">
        <v>1162</v>
      </c>
      <c r="K131" s="258" t="s">
        <v>1153</v>
      </c>
      <c r="L131" s="262">
        <f>11*200000000</f>
        <v>2200000000</v>
      </c>
      <c r="M131" s="497"/>
      <c r="N131" s="333"/>
      <c r="O131" s="333"/>
      <c r="P131" s="333"/>
      <c r="Q131" s="333"/>
      <c r="R131" s="333"/>
      <c r="S131" s="333"/>
      <c r="T131" s="333"/>
    </row>
    <row r="132" spans="1:20" ht="34.5" customHeight="1" x14ac:dyDescent="0.3">
      <c r="A132" s="340"/>
      <c r="B132" s="341"/>
      <c r="C132" s="179"/>
      <c r="D132" s="178" t="s">
        <v>1159</v>
      </c>
      <c r="E132" s="177" t="s">
        <v>1163</v>
      </c>
      <c r="F132" s="258" t="s">
        <v>1164</v>
      </c>
      <c r="G132" s="262">
        <f>13*200000000</f>
        <v>2600000000</v>
      </c>
      <c r="H132" s="179"/>
      <c r="I132" s="178" t="s">
        <v>1159</v>
      </c>
      <c r="J132" s="177" t="s">
        <v>1163</v>
      </c>
      <c r="K132" s="258" t="s">
        <v>1164</v>
      </c>
      <c r="L132" s="262">
        <f>13*200000000</f>
        <v>2600000000</v>
      </c>
      <c r="M132" s="496"/>
      <c r="N132" s="333"/>
      <c r="O132" s="333"/>
      <c r="P132" s="333"/>
      <c r="Q132" s="333"/>
      <c r="R132" s="333"/>
      <c r="S132" s="333"/>
      <c r="T132" s="333"/>
    </row>
    <row r="133" spans="1:20" ht="34.5" customHeight="1" x14ac:dyDescent="0.3">
      <c r="A133" s="340"/>
      <c r="B133" s="341"/>
      <c r="C133" s="179" t="s">
        <v>664</v>
      </c>
      <c r="D133" s="178" t="s">
        <v>666</v>
      </c>
      <c r="E133" s="177" t="s">
        <v>665</v>
      </c>
      <c r="F133" s="258"/>
      <c r="G133" s="262"/>
      <c r="H133" s="179" t="s">
        <v>664</v>
      </c>
      <c r="I133" s="178" t="s">
        <v>666</v>
      </c>
      <c r="J133" s="177" t="s">
        <v>665</v>
      </c>
      <c r="K133" s="258"/>
      <c r="L133" s="262"/>
      <c r="M133" s="496"/>
      <c r="N133" s="333"/>
      <c r="O133" s="333"/>
      <c r="P133" s="333"/>
      <c r="Q133" s="333"/>
      <c r="R133" s="333"/>
      <c r="S133" s="333"/>
      <c r="T133" s="333"/>
    </row>
    <row r="134" spans="1:20" ht="34.5" customHeight="1" x14ac:dyDescent="0.3">
      <c r="A134" s="340"/>
      <c r="B134" s="341">
        <v>19</v>
      </c>
      <c r="C134" s="179"/>
      <c r="D134" s="178" t="s">
        <v>667</v>
      </c>
      <c r="E134" s="267" t="s">
        <v>668</v>
      </c>
      <c r="F134" s="258" t="s">
        <v>1165</v>
      </c>
      <c r="G134" s="262">
        <f>16*1000000000</f>
        <v>16000000000</v>
      </c>
      <c r="H134" s="179"/>
      <c r="I134" s="178" t="s">
        <v>667</v>
      </c>
      <c r="J134" s="267" t="s">
        <v>668</v>
      </c>
      <c r="K134" s="258" t="s">
        <v>1165</v>
      </c>
      <c r="L134" s="262">
        <f>16*1000000000</f>
        <v>16000000000</v>
      </c>
      <c r="M134" s="497"/>
      <c r="N134" s="333"/>
      <c r="O134" s="333"/>
      <c r="P134" s="333"/>
      <c r="Q134" s="333"/>
      <c r="R134" s="333"/>
      <c r="S134" s="333"/>
      <c r="T134" s="333"/>
    </row>
    <row r="135" spans="1:20" ht="34.5" customHeight="1" x14ac:dyDescent="0.3">
      <c r="A135" s="340"/>
      <c r="B135" s="341">
        <v>20</v>
      </c>
      <c r="C135" s="179" t="s">
        <v>669</v>
      </c>
      <c r="D135" s="178" t="s">
        <v>671</v>
      </c>
      <c r="E135" s="177" t="s">
        <v>670</v>
      </c>
      <c r="F135" s="258"/>
      <c r="G135" s="262"/>
      <c r="H135" s="179" t="s">
        <v>669</v>
      </c>
      <c r="I135" s="178" t="s">
        <v>671</v>
      </c>
      <c r="J135" s="177" t="s">
        <v>670</v>
      </c>
      <c r="K135" s="258"/>
      <c r="L135" s="262"/>
      <c r="M135" s="496"/>
      <c r="N135" s="333"/>
      <c r="O135" s="333"/>
      <c r="P135" s="333"/>
      <c r="Q135" s="333"/>
      <c r="R135" s="333"/>
      <c r="S135" s="333"/>
      <c r="T135" s="333"/>
    </row>
    <row r="136" spans="1:20" ht="34.5" customHeight="1" x14ac:dyDescent="0.3">
      <c r="A136" s="340"/>
      <c r="B136" s="341"/>
      <c r="C136" s="179" t="s">
        <v>673</v>
      </c>
      <c r="D136" s="178" t="s">
        <v>675</v>
      </c>
      <c r="E136" s="177" t="s">
        <v>674</v>
      </c>
      <c r="F136" s="258"/>
      <c r="G136" s="262"/>
      <c r="H136" s="179" t="s">
        <v>673</v>
      </c>
      <c r="I136" s="178" t="s">
        <v>675</v>
      </c>
      <c r="J136" s="177" t="s">
        <v>674</v>
      </c>
      <c r="K136" s="258"/>
      <c r="L136" s="262"/>
      <c r="M136" s="496"/>
      <c r="N136" s="333"/>
      <c r="O136" s="333"/>
      <c r="P136" s="333"/>
      <c r="Q136" s="333"/>
      <c r="R136" s="333"/>
      <c r="S136" s="333"/>
      <c r="T136" s="333"/>
    </row>
    <row r="137" spans="1:20" ht="34.5" customHeight="1" x14ac:dyDescent="0.3">
      <c r="A137" s="340"/>
      <c r="B137" s="341"/>
      <c r="C137" s="179" t="s">
        <v>676</v>
      </c>
      <c r="D137" s="178" t="s">
        <v>572</v>
      </c>
      <c r="E137" s="261" t="s">
        <v>677</v>
      </c>
      <c r="F137" s="264">
        <v>1</v>
      </c>
      <c r="G137" s="259"/>
      <c r="H137" s="179" t="s">
        <v>676</v>
      </c>
      <c r="I137" s="178" t="s">
        <v>572</v>
      </c>
      <c r="J137" s="261" t="s">
        <v>677</v>
      </c>
      <c r="K137" s="264">
        <v>1</v>
      </c>
      <c r="L137" s="259"/>
      <c r="M137" s="497"/>
      <c r="N137" s="333"/>
      <c r="O137" s="333"/>
      <c r="P137" s="333"/>
      <c r="Q137" s="333"/>
      <c r="R137" s="333"/>
      <c r="S137" s="333"/>
      <c r="T137" s="333"/>
    </row>
    <row r="138" spans="1:20" ht="25.5" customHeight="1" x14ac:dyDescent="0.3">
      <c r="A138" s="340"/>
      <c r="B138" s="341"/>
      <c r="C138" s="367"/>
      <c r="D138" s="368"/>
      <c r="E138" s="362"/>
      <c r="F138" s="363"/>
      <c r="G138" s="352"/>
      <c r="H138" s="332"/>
      <c r="I138" s="332"/>
      <c r="J138" s="332"/>
      <c r="K138" s="333"/>
      <c r="L138" s="333"/>
      <c r="M138" s="496"/>
      <c r="N138" s="333"/>
      <c r="O138" s="333"/>
      <c r="P138" s="333"/>
      <c r="Q138" s="333"/>
      <c r="R138" s="333"/>
      <c r="S138" s="333"/>
      <c r="T138" s="333"/>
    </row>
    <row r="139" spans="1:20" ht="25.5" customHeight="1" x14ac:dyDescent="0.3">
      <c r="A139" s="340"/>
      <c r="B139" s="341"/>
      <c r="C139" s="367"/>
      <c r="D139" s="368"/>
      <c r="E139" s="362"/>
      <c r="F139" s="360"/>
      <c r="G139" s="498"/>
      <c r="H139" s="367"/>
      <c r="I139" s="368"/>
      <c r="J139" s="362"/>
      <c r="K139" s="363"/>
      <c r="L139" s="498"/>
      <c r="M139" s="475"/>
    </row>
    <row r="140" spans="1:20" s="326" customFormat="1" ht="37.5" customHeight="1" x14ac:dyDescent="0.3">
      <c r="A140" s="1381">
        <v>7</v>
      </c>
      <c r="B140" s="1382"/>
      <c r="C140" s="347" t="s">
        <v>958</v>
      </c>
      <c r="D140" s="348"/>
      <c r="E140" s="349" t="s">
        <v>569</v>
      </c>
      <c r="F140" s="360"/>
      <c r="G140" s="494">
        <f>SUM(G141:G143)</f>
        <v>5400000000</v>
      </c>
      <c r="H140" s="347" t="s">
        <v>958</v>
      </c>
      <c r="I140" s="348"/>
      <c r="J140" s="349" t="s">
        <v>569</v>
      </c>
      <c r="K140" s="348"/>
      <c r="L140" s="494">
        <f>SUM(L141:L143)</f>
        <v>5400000000</v>
      </c>
      <c r="M140" s="499"/>
      <c r="N140" s="325"/>
      <c r="O140" s="325"/>
      <c r="P140" s="325"/>
      <c r="Q140" s="325"/>
      <c r="R140" s="325"/>
      <c r="S140" s="325"/>
      <c r="T140" s="325"/>
    </row>
    <row r="141" spans="1:20" ht="31.2" x14ac:dyDescent="0.3">
      <c r="A141" s="340"/>
      <c r="B141" s="341">
        <v>1</v>
      </c>
      <c r="C141" s="351" t="s">
        <v>969</v>
      </c>
      <c r="D141" s="352" t="s">
        <v>572</v>
      </c>
      <c r="E141" s="353" t="s">
        <v>970</v>
      </c>
      <c r="F141" s="291">
        <v>0.6</v>
      </c>
      <c r="G141" s="495">
        <v>200000000</v>
      </c>
      <c r="H141" s="351" t="s">
        <v>969</v>
      </c>
      <c r="I141" s="352" t="s">
        <v>572</v>
      </c>
      <c r="J141" s="353" t="s">
        <v>970</v>
      </c>
      <c r="K141" s="354">
        <v>0.6</v>
      </c>
      <c r="L141" s="495">
        <v>200000000</v>
      </c>
      <c r="M141" s="1428"/>
    </row>
    <row r="142" spans="1:20" ht="31.2" x14ac:dyDescent="0.3">
      <c r="A142" s="340"/>
      <c r="B142" s="341">
        <v>2</v>
      </c>
      <c r="C142" s="351" t="s">
        <v>971</v>
      </c>
      <c r="D142" s="352" t="s">
        <v>572</v>
      </c>
      <c r="E142" s="353" t="s">
        <v>972</v>
      </c>
      <c r="F142" s="291">
        <v>0.6</v>
      </c>
      <c r="G142" s="495">
        <v>5000000000</v>
      </c>
      <c r="H142" s="351" t="s">
        <v>971</v>
      </c>
      <c r="I142" s="352" t="s">
        <v>572</v>
      </c>
      <c r="J142" s="353" t="s">
        <v>972</v>
      </c>
      <c r="K142" s="354">
        <v>0.6</v>
      </c>
      <c r="L142" s="495">
        <v>5000000000</v>
      </c>
      <c r="M142" s="1429"/>
    </row>
    <row r="143" spans="1:20" ht="31.2" x14ac:dyDescent="0.3">
      <c r="A143" s="340"/>
      <c r="B143" s="341">
        <v>3</v>
      </c>
      <c r="C143" s="356" t="s">
        <v>711</v>
      </c>
      <c r="D143" s="500" t="s">
        <v>572</v>
      </c>
      <c r="E143" s="362" t="s">
        <v>973</v>
      </c>
      <c r="F143" s="291">
        <v>0.6</v>
      </c>
      <c r="G143" s="495">
        <v>200000000</v>
      </c>
      <c r="H143" s="356" t="s">
        <v>711</v>
      </c>
      <c r="I143" s="500" t="s">
        <v>572</v>
      </c>
      <c r="J143" s="362" t="s">
        <v>973</v>
      </c>
      <c r="K143" s="354">
        <v>0.6</v>
      </c>
      <c r="L143" s="495">
        <v>200000000</v>
      </c>
      <c r="M143" s="501"/>
    </row>
    <row r="144" spans="1:20" ht="24.75" customHeight="1" x14ac:dyDescent="0.3">
      <c r="A144" s="340"/>
      <c r="B144" s="341"/>
      <c r="C144" s="502"/>
      <c r="D144" s="503"/>
      <c r="E144" s="504"/>
      <c r="F144" s="360"/>
      <c r="G144" s="498"/>
      <c r="H144" s="502"/>
      <c r="I144" s="503"/>
      <c r="J144" s="504"/>
      <c r="K144" s="505"/>
      <c r="L144" s="498"/>
      <c r="M144" s="506"/>
    </row>
    <row r="145" spans="1:13" ht="24.75" customHeight="1" x14ac:dyDescent="0.3">
      <c r="A145" s="340">
        <v>8</v>
      </c>
      <c r="B145" s="341"/>
      <c r="C145" s="507" t="s">
        <v>712</v>
      </c>
      <c r="D145" s="375"/>
      <c r="E145" s="508" t="s">
        <v>237</v>
      </c>
      <c r="F145" s="360"/>
      <c r="G145" s="509">
        <f>SUM(G146:G159)</f>
        <v>419550000000</v>
      </c>
      <c r="H145" s="507" t="s">
        <v>712</v>
      </c>
      <c r="I145" s="375"/>
      <c r="J145" s="508" t="s">
        <v>237</v>
      </c>
      <c r="K145" s="375"/>
      <c r="L145" s="509">
        <f>SUM(L146:L159)</f>
        <v>419550000000</v>
      </c>
      <c r="M145" s="510"/>
    </row>
    <row r="146" spans="1:13" ht="24.75" customHeight="1" x14ac:dyDescent="0.3">
      <c r="A146" s="340"/>
      <c r="B146" s="341">
        <v>1</v>
      </c>
      <c r="C146" s="511" t="s">
        <v>976</v>
      </c>
      <c r="D146" s="512" t="s">
        <v>978</v>
      </c>
      <c r="E146" s="511" t="s">
        <v>977</v>
      </c>
      <c r="F146" s="295">
        <v>1</v>
      </c>
      <c r="G146" s="514">
        <v>35000000000</v>
      </c>
      <c r="H146" s="511" t="s">
        <v>976</v>
      </c>
      <c r="I146" s="512" t="s">
        <v>978</v>
      </c>
      <c r="J146" s="511" t="s">
        <v>977</v>
      </c>
      <c r="K146" s="513">
        <v>1</v>
      </c>
      <c r="L146" s="514">
        <v>35000000000</v>
      </c>
      <c r="M146" s="1428"/>
    </row>
    <row r="147" spans="1:13" ht="24.75" customHeight="1" x14ac:dyDescent="0.3">
      <c r="A147" s="340"/>
      <c r="B147" s="341">
        <v>2</v>
      </c>
      <c r="C147" s="511" t="s">
        <v>979</v>
      </c>
      <c r="D147" s="512" t="s">
        <v>978</v>
      </c>
      <c r="E147" s="511" t="s">
        <v>977</v>
      </c>
      <c r="F147" s="295">
        <v>0.2</v>
      </c>
      <c r="G147" s="514">
        <v>60000000000</v>
      </c>
      <c r="H147" s="511" t="s">
        <v>979</v>
      </c>
      <c r="I147" s="512" t="s">
        <v>978</v>
      </c>
      <c r="J147" s="511" t="s">
        <v>977</v>
      </c>
      <c r="K147" s="513">
        <v>0.2</v>
      </c>
      <c r="L147" s="514">
        <v>60000000000</v>
      </c>
      <c r="M147" s="1429"/>
    </row>
    <row r="148" spans="1:13" ht="24.75" customHeight="1" x14ac:dyDescent="0.3">
      <c r="A148" s="340"/>
      <c r="B148" s="341">
        <v>3</v>
      </c>
      <c r="C148" s="511" t="s">
        <v>1168</v>
      </c>
      <c r="D148" s="512" t="s">
        <v>978</v>
      </c>
      <c r="E148" s="511" t="s">
        <v>1169</v>
      </c>
      <c r="F148" s="295">
        <v>0.3</v>
      </c>
      <c r="G148" s="514">
        <v>50000000000</v>
      </c>
      <c r="H148" s="511" t="s">
        <v>1168</v>
      </c>
      <c r="I148" s="512" t="s">
        <v>978</v>
      </c>
      <c r="J148" s="511" t="s">
        <v>1169</v>
      </c>
      <c r="K148" s="513">
        <v>0.3</v>
      </c>
      <c r="L148" s="514">
        <v>50000000000</v>
      </c>
      <c r="M148" s="1428"/>
    </row>
    <row r="149" spans="1:13" ht="24.75" customHeight="1" x14ac:dyDescent="0.3">
      <c r="A149" s="340"/>
      <c r="B149" s="341">
        <v>4</v>
      </c>
      <c r="C149" s="511" t="s">
        <v>980</v>
      </c>
      <c r="D149" s="512" t="s">
        <v>982</v>
      </c>
      <c r="E149" s="511" t="s">
        <v>981</v>
      </c>
      <c r="F149" s="295">
        <v>0.5</v>
      </c>
      <c r="G149" s="514">
        <v>50000000000</v>
      </c>
      <c r="H149" s="511" t="s">
        <v>980</v>
      </c>
      <c r="I149" s="512" t="s">
        <v>982</v>
      </c>
      <c r="J149" s="511" t="s">
        <v>981</v>
      </c>
      <c r="K149" s="513">
        <v>0.5</v>
      </c>
      <c r="L149" s="514">
        <v>50000000000</v>
      </c>
      <c r="M149" s="1429"/>
    </row>
    <row r="150" spans="1:13" ht="24.75" customHeight="1" x14ac:dyDescent="0.3">
      <c r="A150" s="340"/>
      <c r="B150" s="341">
        <v>5</v>
      </c>
      <c r="C150" s="511" t="s">
        <v>983</v>
      </c>
      <c r="D150" s="512" t="s">
        <v>978</v>
      </c>
      <c r="E150" s="511" t="s">
        <v>984</v>
      </c>
      <c r="F150" s="295">
        <v>0.3</v>
      </c>
      <c r="G150" s="514">
        <v>30000000000</v>
      </c>
      <c r="H150" s="511" t="s">
        <v>983</v>
      </c>
      <c r="I150" s="512" t="s">
        <v>978</v>
      </c>
      <c r="J150" s="511" t="s">
        <v>984</v>
      </c>
      <c r="K150" s="513">
        <v>0.3</v>
      </c>
      <c r="L150" s="514">
        <v>30000000000</v>
      </c>
      <c r="M150" s="1428"/>
    </row>
    <row r="151" spans="1:13" ht="24.75" customHeight="1" x14ac:dyDescent="0.3">
      <c r="A151" s="340"/>
      <c r="B151" s="341">
        <v>6</v>
      </c>
      <c r="C151" s="511" t="s">
        <v>985</v>
      </c>
      <c r="D151" s="512" t="s">
        <v>987</v>
      </c>
      <c r="E151" s="511" t="s">
        <v>986</v>
      </c>
      <c r="F151" s="295">
        <v>1</v>
      </c>
      <c r="G151" s="514">
        <v>8000000000</v>
      </c>
      <c r="H151" s="511" t="s">
        <v>985</v>
      </c>
      <c r="I151" s="512" t="s">
        <v>987</v>
      </c>
      <c r="J151" s="511" t="s">
        <v>986</v>
      </c>
      <c r="K151" s="513">
        <v>1</v>
      </c>
      <c r="L151" s="514">
        <v>8000000000</v>
      </c>
      <c r="M151" s="1429"/>
    </row>
    <row r="152" spans="1:13" ht="24.75" customHeight="1" x14ac:dyDescent="0.3">
      <c r="A152" s="340"/>
      <c r="B152" s="341">
        <v>7</v>
      </c>
      <c r="C152" s="511" t="s">
        <v>988</v>
      </c>
      <c r="D152" s="512" t="s">
        <v>978</v>
      </c>
      <c r="E152" s="511" t="s">
        <v>977</v>
      </c>
      <c r="F152" s="295">
        <v>1</v>
      </c>
      <c r="G152" s="514">
        <v>40000000000</v>
      </c>
      <c r="H152" s="511" t="s">
        <v>988</v>
      </c>
      <c r="I152" s="512" t="s">
        <v>978</v>
      </c>
      <c r="J152" s="511" t="s">
        <v>977</v>
      </c>
      <c r="K152" s="513">
        <v>1</v>
      </c>
      <c r="L152" s="514">
        <v>40000000000</v>
      </c>
      <c r="M152" s="1428"/>
    </row>
    <row r="153" spans="1:13" ht="24.75" customHeight="1" x14ac:dyDescent="0.3">
      <c r="A153" s="340"/>
      <c r="B153" s="341">
        <v>8</v>
      </c>
      <c r="C153" s="511" t="s">
        <v>989</v>
      </c>
      <c r="D153" s="512" t="s">
        <v>978</v>
      </c>
      <c r="E153" s="511" t="s">
        <v>977</v>
      </c>
      <c r="F153" s="295">
        <v>1</v>
      </c>
      <c r="G153" s="514">
        <v>10000000000</v>
      </c>
      <c r="H153" s="511" t="s">
        <v>989</v>
      </c>
      <c r="I153" s="512" t="s">
        <v>978</v>
      </c>
      <c r="J153" s="511" t="s">
        <v>977</v>
      </c>
      <c r="K153" s="513">
        <v>1</v>
      </c>
      <c r="L153" s="514">
        <v>10000000000</v>
      </c>
      <c r="M153" s="1429"/>
    </row>
    <row r="154" spans="1:13" ht="24.75" customHeight="1" x14ac:dyDescent="0.3">
      <c r="A154" s="340"/>
      <c r="B154" s="341">
        <v>9</v>
      </c>
      <c r="C154" s="511" t="s">
        <v>990</v>
      </c>
      <c r="D154" s="512" t="s">
        <v>978</v>
      </c>
      <c r="E154" s="511" t="s">
        <v>977</v>
      </c>
      <c r="F154" s="295">
        <v>1</v>
      </c>
      <c r="G154" s="514">
        <v>25000000000</v>
      </c>
      <c r="H154" s="511" t="s">
        <v>990</v>
      </c>
      <c r="I154" s="512" t="s">
        <v>978</v>
      </c>
      <c r="J154" s="511" t="s">
        <v>977</v>
      </c>
      <c r="K154" s="513">
        <v>1</v>
      </c>
      <c r="L154" s="514">
        <v>25000000000</v>
      </c>
      <c r="M154" s="1428"/>
    </row>
    <row r="155" spans="1:13" ht="24.75" customHeight="1" x14ac:dyDescent="0.3">
      <c r="A155" s="340"/>
      <c r="B155" s="341">
        <v>10</v>
      </c>
      <c r="C155" s="511" t="s">
        <v>991</v>
      </c>
      <c r="D155" s="512" t="s">
        <v>978</v>
      </c>
      <c r="E155" s="511" t="s">
        <v>977</v>
      </c>
      <c r="F155" s="295">
        <v>1</v>
      </c>
      <c r="G155" s="514">
        <v>50000000000</v>
      </c>
      <c r="H155" s="511" t="s">
        <v>991</v>
      </c>
      <c r="I155" s="512" t="s">
        <v>978</v>
      </c>
      <c r="J155" s="511" t="s">
        <v>977</v>
      </c>
      <c r="K155" s="513">
        <v>1</v>
      </c>
      <c r="L155" s="514">
        <v>50000000000</v>
      </c>
      <c r="M155" s="1429"/>
    </row>
    <row r="156" spans="1:13" ht="24.75" customHeight="1" x14ac:dyDescent="0.3">
      <c r="A156" s="340"/>
      <c r="B156" s="341">
        <v>11</v>
      </c>
      <c r="C156" s="511" t="s">
        <v>992</v>
      </c>
      <c r="D156" s="512" t="s">
        <v>978</v>
      </c>
      <c r="E156" s="511" t="s">
        <v>977</v>
      </c>
      <c r="F156" s="295">
        <v>1</v>
      </c>
      <c r="G156" s="514">
        <v>11000000000</v>
      </c>
      <c r="H156" s="511" t="s">
        <v>992</v>
      </c>
      <c r="I156" s="512" t="s">
        <v>978</v>
      </c>
      <c r="J156" s="511" t="s">
        <v>977</v>
      </c>
      <c r="K156" s="513">
        <v>1</v>
      </c>
      <c r="L156" s="514">
        <v>11000000000</v>
      </c>
      <c r="M156" s="1428"/>
    </row>
    <row r="157" spans="1:13" ht="24.75" customHeight="1" x14ac:dyDescent="0.3">
      <c r="A157" s="340"/>
      <c r="B157" s="341">
        <v>12</v>
      </c>
      <c r="C157" s="511" t="s">
        <v>1170</v>
      </c>
      <c r="D157" s="512" t="s">
        <v>995</v>
      </c>
      <c r="E157" s="511" t="s">
        <v>1171</v>
      </c>
      <c r="F157" s="295">
        <v>0.1</v>
      </c>
      <c r="G157" s="514">
        <v>50000000000</v>
      </c>
      <c r="H157" s="511" t="s">
        <v>1170</v>
      </c>
      <c r="I157" s="512" t="s">
        <v>995</v>
      </c>
      <c r="J157" s="511" t="s">
        <v>1171</v>
      </c>
      <c r="K157" s="513">
        <v>0.1</v>
      </c>
      <c r="L157" s="514">
        <v>50000000000</v>
      </c>
      <c r="M157" s="1429"/>
    </row>
    <row r="158" spans="1:13" ht="24.75" customHeight="1" x14ac:dyDescent="0.3">
      <c r="A158" s="340"/>
      <c r="B158" s="341">
        <v>13</v>
      </c>
      <c r="C158" s="511" t="s">
        <v>993</v>
      </c>
      <c r="D158" s="512" t="s">
        <v>995</v>
      </c>
      <c r="E158" s="511" t="s">
        <v>994</v>
      </c>
      <c r="F158" s="295">
        <v>0.4</v>
      </c>
      <c r="G158" s="514">
        <v>400000000</v>
      </c>
      <c r="H158" s="511" t="s">
        <v>993</v>
      </c>
      <c r="I158" s="512" t="s">
        <v>995</v>
      </c>
      <c r="J158" s="511" t="s">
        <v>994</v>
      </c>
      <c r="K158" s="513">
        <v>0.4</v>
      </c>
      <c r="L158" s="514">
        <v>400000000</v>
      </c>
      <c r="M158" s="1428"/>
    </row>
    <row r="159" spans="1:13" ht="24.75" customHeight="1" x14ac:dyDescent="0.3">
      <c r="A159" s="340"/>
      <c r="B159" s="341">
        <v>14</v>
      </c>
      <c r="C159" s="511" t="s">
        <v>996</v>
      </c>
      <c r="D159" s="512" t="s">
        <v>995</v>
      </c>
      <c r="E159" s="511" t="s">
        <v>997</v>
      </c>
      <c r="F159" s="295">
        <v>0.2</v>
      </c>
      <c r="G159" s="514">
        <v>150000000</v>
      </c>
      <c r="H159" s="511" t="s">
        <v>996</v>
      </c>
      <c r="I159" s="512" t="s">
        <v>995</v>
      </c>
      <c r="J159" s="511" t="s">
        <v>997</v>
      </c>
      <c r="K159" s="513">
        <v>0.2</v>
      </c>
      <c r="L159" s="514">
        <v>150000000</v>
      </c>
      <c r="M159" s="1429"/>
    </row>
    <row r="160" spans="1:13" ht="43.2" x14ac:dyDescent="0.3">
      <c r="A160" s="340"/>
      <c r="B160" s="341">
        <v>15</v>
      </c>
      <c r="C160" s="515" t="s">
        <v>998</v>
      </c>
      <c r="D160" s="516" t="s">
        <v>995</v>
      </c>
      <c r="E160" s="515" t="s">
        <v>999</v>
      </c>
      <c r="F160" s="296">
        <v>0.2</v>
      </c>
      <c r="G160" s="518">
        <v>500000000</v>
      </c>
      <c r="H160" s="515" t="s">
        <v>998</v>
      </c>
      <c r="I160" s="516" t="s">
        <v>995</v>
      </c>
      <c r="J160" s="515" t="s">
        <v>999</v>
      </c>
      <c r="K160" s="517">
        <v>0.2</v>
      </c>
      <c r="L160" s="518">
        <v>500000000</v>
      </c>
      <c r="M160" s="1428"/>
    </row>
    <row r="161" spans="1:20" ht="28.8" x14ac:dyDescent="0.3">
      <c r="A161" s="340"/>
      <c r="B161" s="341">
        <v>16</v>
      </c>
      <c r="C161" s="511" t="s">
        <v>1000</v>
      </c>
      <c r="D161" s="512" t="s">
        <v>995</v>
      </c>
      <c r="E161" s="511" t="s">
        <v>1001</v>
      </c>
      <c r="F161" s="297">
        <v>0.2</v>
      </c>
      <c r="G161" s="519">
        <v>350000000</v>
      </c>
      <c r="H161" s="511" t="s">
        <v>1000</v>
      </c>
      <c r="I161" s="512" t="s">
        <v>995</v>
      </c>
      <c r="J161" s="511" t="s">
        <v>1001</v>
      </c>
      <c r="K161" s="513">
        <v>0.2</v>
      </c>
      <c r="L161" s="514">
        <v>350000000</v>
      </c>
      <c r="M161" s="1430"/>
    </row>
    <row r="162" spans="1:20" ht="24.75" customHeight="1" x14ac:dyDescent="0.3">
      <c r="A162" s="340"/>
      <c r="B162" s="341"/>
      <c r="C162" s="367"/>
      <c r="D162" s="520"/>
      <c r="E162" s="504"/>
      <c r="F162" s="360"/>
      <c r="G162" s="522"/>
      <c r="H162" s="367"/>
      <c r="I162" s="520"/>
      <c r="J162" s="504"/>
      <c r="K162" s="521"/>
      <c r="L162" s="522"/>
      <c r="M162" s="1429"/>
    </row>
    <row r="163" spans="1:20" ht="25.5" customHeight="1" x14ac:dyDescent="0.3">
      <c r="A163" s="340"/>
      <c r="B163" s="341"/>
      <c r="C163" s="369" t="s">
        <v>678</v>
      </c>
      <c r="D163" s="523"/>
      <c r="E163" s="371"/>
      <c r="F163" s="360"/>
      <c r="G163" s="524">
        <f>SUM(G164:G195)</f>
        <v>61850000000</v>
      </c>
      <c r="H163" s="369" t="s">
        <v>678</v>
      </c>
      <c r="I163" s="523"/>
      <c r="J163" s="371"/>
      <c r="K163" s="372"/>
      <c r="L163" s="524">
        <f>SUM(L164:L195)</f>
        <v>61850000000</v>
      </c>
      <c r="M163" s="496"/>
    </row>
    <row r="164" spans="1:20" s="326" customFormat="1" ht="34.5" customHeight="1" x14ac:dyDescent="0.3">
      <c r="A164" s="1381">
        <v>8</v>
      </c>
      <c r="B164" s="1382"/>
      <c r="C164" s="1395" t="s">
        <v>679</v>
      </c>
      <c r="D164" s="1391" t="s">
        <v>618</v>
      </c>
      <c r="E164" s="1393" t="s">
        <v>680</v>
      </c>
      <c r="F164" s="1383" t="s">
        <v>203</v>
      </c>
      <c r="G164" s="1383">
        <v>4500000000</v>
      </c>
      <c r="H164" s="1395" t="s">
        <v>679</v>
      </c>
      <c r="I164" s="1391" t="s">
        <v>618</v>
      </c>
      <c r="J164" s="1393" t="s">
        <v>680</v>
      </c>
      <c r="K164" s="1383" t="s">
        <v>203</v>
      </c>
      <c r="L164" s="1383">
        <v>4500000000</v>
      </c>
      <c r="M164" s="525"/>
      <c r="N164" s="325"/>
      <c r="O164" s="325"/>
      <c r="P164" s="325"/>
      <c r="Q164" s="325"/>
      <c r="R164" s="325"/>
      <c r="S164" s="325"/>
      <c r="T164" s="325"/>
    </row>
    <row r="165" spans="1:20" ht="32.25" customHeight="1" x14ac:dyDescent="0.3">
      <c r="A165" s="340"/>
      <c r="B165" s="341">
        <v>1</v>
      </c>
      <c r="C165" s="1396"/>
      <c r="D165" s="1392"/>
      <c r="E165" s="1394"/>
      <c r="F165" s="1384"/>
      <c r="G165" s="1384"/>
      <c r="H165" s="1396"/>
      <c r="I165" s="1392"/>
      <c r="J165" s="1394"/>
      <c r="K165" s="1384"/>
      <c r="L165" s="1384"/>
      <c r="M165" s="496"/>
    </row>
    <row r="166" spans="1:20" ht="32.25" customHeight="1" x14ac:dyDescent="0.3">
      <c r="A166" s="340"/>
      <c r="B166" s="341">
        <v>2</v>
      </c>
      <c r="C166" s="1395" t="s">
        <v>681</v>
      </c>
      <c r="D166" s="1389" t="s">
        <v>683</v>
      </c>
      <c r="E166" s="1393" t="s">
        <v>682</v>
      </c>
      <c r="F166" s="1383" t="s">
        <v>914</v>
      </c>
      <c r="G166" s="1383">
        <v>4300000000</v>
      </c>
      <c r="H166" s="1395" t="s">
        <v>681</v>
      </c>
      <c r="I166" s="1389" t="s">
        <v>683</v>
      </c>
      <c r="J166" s="1393" t="s">
        <v>682</v>
      </c>
      <c r="K166" s="1383" t="s">
        <v>914</v>
      </c>
      <c r="L166" s="1383">
        <v>4300000000</v>
      </c>
      <c r="M166" s="496"/>
    </row>
    <row r="167" spans="1:20" ht="32.25" customHeight="1" x14ac:dyDescent="0.3">
      <c r="A167" s="340"/>
      <c r="B167" s="341">
        <v>3</v>
      </c>
      <c r="C167" s="1396"/>
      <c r="D167" s="1390"/>
      <c r="E167" s="1394"/>
      <c r="F167" s="1384"/>
      <c r="G167" s="1384"/>
      <c r="H167" s="1396"/>
      <c r="I167" s="1390"/>
      <c r="J167" s="1394"/>
      <c r="K167" s="1384"/>
      <c r="L167" s="1384"/>
      <c r="M167" s="496"/>
    </row>
    <row r="168" spans="1:20" ht="25.5" customHeight="1" x14ac:dyDescent="0.3">
      <c r="A168" s="340"/>
      <c r="B168" s="341"/>
      <c r="C168" s="1395" t="s">
        <v>684</v>
      </c>
      <c r="D168" s="1387" t="s">
        <v>686</v>
      </c>
      <c r="E168" s="1393" t="s">
        <v>685</v>
      </c>
      <c r="F168" s="1383" t="s">
        <v>915</v>
      </c>
      <c r="G168" s="1383">
        <v>4500000000</v>
      </c>
      <c r="H168" s="1395" t="s">
        <v>684</v>
      </c>
      <c r="I168" s="1387" t="s">
        <v>686</v>
      </c>
      <c r="J168" s="1393" t="s">
        <v>685</v>
      </c>
      <c r="K168" s="1383" t="s">
        <v>915</v>
      </c>
      <c r="L168" s="1383">
        <v>4500000000</v>
      </c>
      <c r="M168" s="475"/>
    </row>
    <row r="169" spans="1:20" s="326" customFormat="1" ht="25.5" customHeight="1" x14ac:dyDescent="0.3">
      <c r="A169" s="1381">
        <v>9</v>
      </c>
      <c r="B169" s="1382"/>
      <c r="C169" s="1396"/>
      <c r="D169" s="1388"/>
      <c r="E169" s="1394"/>
      <c r="F169" s="1384"/>
      <c r="G169" s="1384"/>
      <c r="H169" s="1396"/>
      <c r="I169" s="1388"/>
      <c r="J169" s="1394"/>
      <c r="K169" s="1384"/>
      <c r="L169" s="1384"/>
      <c r="M169" s="486"/>
      <c r="N169" s="325"/>
      <c r="O169" s="325"/>
      <c r="P169" s="325"/>
      <c r="Q169" s="325"/>
      <c r="R169" s="325"/>
      <c r="S169" s="325"/>
      <c r="T169" s="325"/>
    </row>
    <row r="170" spans="1:20" ht="25.5" customHeight="1" x14ac:dyDescent="0.3">
      <c r="A170" s="340"/>
      <c r="B170" s="341">
        <v>1</v>
      </c>
      <c r="C170" s="1395" t="s">
        <v>687</v>
      </c>
      <c r="D170" s="1387" t="s">
        <v>689</v>
      </c>
      <c r="E170" s="1393" t="s">
        <v>688</v>
      </c>
      <c r="F170" s="1385" t="s">
        <v>916</v>
      </c>
      <c r="G170" s="1383">
        <v>4400000000</v>
      </c>
      <c r="H170" s="1405" t="s">
        <v>687</v>
      </c>
      <c r="I170" s="1407" t="s">
        <v>689</v>
      </c>
      <c r="J170" s="1411" t="s">
        <v>688</v>
      </c>
      <c r="K170" s="1385" t="s">
        <v>916</v>
      </c>
      <c r="L170" s="1383">
        <v>4400000000</v>
      </c>
      <c r="M170" s="496"/>
    </row>
    <row r="171" spans="1:20" ht="33.75" customHeight="1" x14ac:dyDescent="0.3">
      <c r="A171" s="340"/>
      <c r="B171" s="341">
        <v>2</v>
      </c>
      <c r="C171" s="1396"/>
      <c r="D171" s="1388"/>
      <c r="E171" s="1394"/>
      <c r="F171" s="1386"/>
      <c r="G171" s="1384"/>
      <c r="H171" s="1406"/>
      <c r="I171" s="1408"/>
      <c r="J171" s="1410"/>
      <c r="K171" s="1386"/>
      <c r="L171" s="1384"/>
      <c r="M171" s="496"/>
    </row>
    <row r="172" spans="1:20" ht="42" customHeight="1" x14ac:dyDescent="0.3">
      <c r="A172" s="340"/>
      <c r="B172" s="341">
        <v>3</v>
      </c>
      <c r="C172" s="1395" t="s">
        <v>690</v>
      </c>
      <c r="D172" s="1387" t="s">
        <v>692</v>
      </c>
      <c r="E172" s="1393" t="s">
        <v>691</v>
      </c>
      <c r="F172" s="1385" t="s">
        <v>917</v>
      </c>
      <c r="G172" s="1383">
        <v>2600000000</v>
      </c>
      <c r="H172" s="1405" t="s">
        <v>690</v>
      </c>
      <c r="I172" s="1407" t="s">
        <v>692</v>
      </c>
      <c r="J172" s="1411" t="s">
        <v>691</v>
      </c>
      <c r="K172" s="1385" t="s">
        <v>917</v>
      </c>
      <c r="L172" s="1383">
        <v>2600000000</v>
      </c>
      <c r="M172" s="496"/>
    </row>
    <row r="173" spans="1:20" ht="25.5" customHeight="1" x14ac:dyDescent="0.3">
      <c r="A173" s="340"/>
      <c r="B173" s="341">
        <v>4</v>
      </c>
      <c r="C173" s="1396"/>
      <c r="D173" s="1388"/>
      <c r="E173" s="1394"/>
      <c r="F173" s="1386"/>
      <c r="G173" s="1384"/>
      <c r="H173" s="1406"/>
      <c r="I173" s="1408"/>
      <c r="J173" s="1410"/>
      <c r="K173" s="1386"/>
      <c r="L173" s="1384"/>
      <c r="M173" s="496"/>
    </row>
    <row r="174" spans="1:20" ht="36" customHeight="1" x14ac:dyDescent="0.3">
      <c r="A174" s="340"/>
      <c r="B174" s="341">
        <v>5</v>
      </c>
      <c r="C174" s="1395" t="s">
        <v>693</v>
      </c>
      <c r="D174" s="1387" t="s">
        <v>600</v>
      </c>
      <c r="E174" s="1393" t="s">
        <v>694</v>
      </c>
      <c r="F174" s="1385" t="s">
        <v>918</v>
      </c>
      <c r="G174" s="1383">
        <v>4100000000</v>
      </c>
      <c r="H174" s="1405" t="s">
        <v>693</v>
      </c>
      <c r="I174" s="1407" t="s">
        <v>600</v>
      </c>
      <c r="J174" s="1411" t="s">
        <v>694</v>
      </c>
      <c r="K174" s="1385" t="s">
        <v>918</v>
      </c>
      <c r="L174" s="1383">
        <v>4100000000</v>
      </c>
      <c r="M174" s="496"/>
    </row>
    <row r="175" spans="1:20" ht="25.5" customHeight="1" x14ac:dyDescent="0.3">
      <c r="A175" s="340"/>
      <c r="B175" s="341"/>
      <c r="C175" s="1396"/>
      <c r="D175" s="1388"/>
      <c r="E175" s="1394"/>
      <c r="F175" s="1386"/>
      <c r="G175" s="1384"/>
      <c r="H175" s="1406"/>
      <c r="I175" s="1408"/>
      <c r="J175" s="1410"/>
      <c r="K175" s="1386"/>
      <c r="L175" s="1384"/>
      <c r="M175" s="496"/>
    </row>
    <row r="176" spans="1:20" s="326" customFormat="1" ht="39.75" customHeight="1" x14ac:dyDescent="0.3">
      <c r="A176" s="1381">
        <v>10</v>
      </c>
      <c r="B176" s="1382"/>
      <c r="C176" s="1395" t="s">
        <v>695</v>
      </c>
      <c r="D176" s="1387" t="s">
        <v>626</v>
      </c>
      <c r="E176" s="1393" t="s">
        <v>696</v>
      </c>
      <c r="F176" s="1385" t="s">
        <v>919</v>
      </c>
      <c r="G176" s="1383">
        <v>4800000000</v>
      </c>
      <c r="H176" s="1399" t="s">
        <v>695</v>
      </c>
      <c r="I176" s="1407" t="s">
        <v>626</v>
      </c>
      <c r="J176" s="1411" t="s">
        <v>696</v>
      </c>
      <c r="K176" s="1385" t="s">
        <v>919</v>
      </c>
      <c r="L176" s="1383">
        <v>4800000000</v>
      </c>
      <c r="M176" s="525"/>
      <c r="N176" s="325"/>
      <c r="O176" s="325"/>
      <c r="P176" s="325"/>
      <c r="Q176" s="325"/>
      <c r="R176" s="325"/>
      <c r="S176" s="325"/>
      <c r="T176" s="325"/>
    </row>
    <row r="177" spans="1:18" ht="32.25" customHeight="1" x14ac:dyDescent="0.3">
      <c r="A177" s="340"/>
      <c r="B177" s="341">
        <v>1</v>
      </c>
      <c r="C177" s="1396"/>
      <c r="D177" s="1388"/>
      <c r="E177" s="1394"/>
      <c r="F177" s="1386"/>
      <c r="G177" s="1384"/>
      <c r="H177" s="1406"/>
      <c r="I177" s="1408"/>
      <c r="J177" s="1410"/>
      <c r="K177" s="1386"/>
      <c r="L177" s="1384"/>
      <c r="M177" s="496"/>
    </row>
    <row r="178" spans="1:18" ht="32.25" customHeight="1" x14ac:dyDescent="0.3">
      <c r="A178" s="340"/>
      <c r="B178" s="341">
        <v>2</v>
      </c>
      <c r="C178" s="1395" t="s">
        <v>697</v>
      </c>
      <c r="D178" s="1387" t="s">
        <v>699</v>
      </c>
      <c r="E178" s="1393" t="s">
        <v>698</v>
      </c>
      <c r="F178" s="1385" t="s">
        <v>920</v>
      </c>
      <c r="G178" s="1383">
        <v>4100000000</v>
      </c>
      <c r="H178" s="1405" t="s">
        <v>697</v>
      </c>
      <c r="I178" s="1407" t="s">
        <v>699</v>
      </c>
      <c r="J178" s="1411" t="s">
        <v>698</v>
      </c>
      <c r="K178" s="1385" t="s">
        <v>920</v>
      </c>
      <c r="L178" s="1383">
        <v>4100000000</v>
      </c>
      <c r="M178" s="496"/>
    </row>
    <row r="179" spans="1:18" ht="32.25" customHeight="1" x14ac:dyDescent="0.3">
      <c r="A179" s="340"/>
      <c r="B179" s="341"/>
      <c r="C179" s="1396"/>
      <c r="D179" s="1388"/>
      <c r="E179" s="1394"/>
      <c r="F179" s="1386"/>
      <c r="G179" s="1384"/>
      <c r="H179" s="1406"/>
      <c r="I179" s="1408"/>
      <c r="J179" s="1410"/>
      <c r="K179" s="1386"/>
      <c r="L179" s="1384"/>
      <c r="M179" s="496"/>
      <c r="R179" s="404">
        <f>L179*1000</f>
        <v>0</v>
      </c>
    </row>
    <row r="180" spans="1:18" ht="32.25" customHeight="1" x14ac:dyDescent="0.3">
      <c r="A180" s="340"/>
      <c r="B180" s="341"/>
      <c r="C180" s="1395" t="s">
        <v>700</v>
      </c>
      <c r="D180" s="1387" t="s">
        <v>653</v>
      </c>
      <c r="E180" s="1393" t="s">
        <v>701</v>
      </c>
      <c r="F180" s="1385" t="s">
        <v>921</v>
      </c>
      <c r="G180" s="1383">
        <v>2100000000</v>
      </c>
      <c r="H180" s="1405" t="s">
        <v>700</v>
      </c>
      <c r="I180" s="1407" t="s">
        <v>653</v>
      </c>
      <c r="J180" s="1411" t="s">
        <v>701</v>
      </c>
      <c r="K180" s="1385" t="s">
        <v>921</v>
      </c>
      <c r="L180" s="1383">
        <v>2100000000</v>
      </c>
      <c r="M180" s="496"/>
      <c r="R180" s="404">
        <f t="shared" ref="R180:R242" si="0">L180*1000</f>
        <v>2100000000000</v>
      </c>
    </row>
    <row r="181" spans="1:18" ht="32.25" customHeight="1" x14ac:dyDescent="0.3">
      <c r="A181" s="340"/>
      <c r="B181" s="341"/>
      <c r="C181" s="1396"/>
      <c r="D181" s="1388"/>
      <c r="E181" s="1394"/>
      <c r="F181" s="1386"/>
      <c r="G181" s="1384"/>
      <c r="H181" s="1406"/>
      <c r="I181" s="1408"/>
      <c r="J181" s="1410"/>
      <c r="K181" s="1386"/>
      <c r="L181" s="1384"/>
      <c r="M181" s="496"/>
      <c r="O181" s="332">
        <f t="shared" ref="O181:O243" si="1">G181*1000</f>
        <v>0</v>
      </c>
      <c r="R181" s="404">
        <f t="shared" si="0"/>
        <v>0</v>
      </c>
    </row>
    <row r="182" spans="1:18" ht="32.25" customHeight="1" x14ac:dyDescent="0.3">
      <c r="A182" s="340"/>
      <c r="B182" s="341"/>
      <c r="C182" s="1395" t="s">
        <v>704</v>
      </c>
      <c r="D182" s="1387" t="s">
        <v>703</v>
      </c>
      <c r="E182" s="1393" t="s">
        <v>705</v>
      </c>
      <c r="F182" s="1385" t="s">
        <v>922</v>
      </c>
      <c r="G182" s="1383">
        <v>5000000000</v>
      </c>
      <c r="H182" s="1405" t="s">
        <v>704</v>
      </c>
      <c r="I182" s="1407" t="s">
        <v>703</v>
      </c>
      <c r="J182" s="1409" t="s">
        <v>705</v>
      </c>
      <c r="K182" s="1385" t="s">
        <v>922</v>
      </c>
      <c r="L182" s="1383">
        <v>5000000000</v>
      </c>
      <c r="M182" s="496"/>
      <c r="O182" s="332">
        <f t="shared" si="1"/>
        <v>5000000000000</v>
      </c>
      <c r="R182" s="404">
        <f t="shared" si="0"/>
        <v>5000000000000</v>
      </c>
    </row>
    <row r="183" spans="1:18" ht="32.25" customHeight="1" x14ac:dyDescent="0.3">
      <c r="A183" s="340"/>
      <c r="B183" s="341">
        <v>3</v>
      </c>
      <c r="C183" s="1396"/>
      <c r="D183" s="1388"/>
      <c r="E183" s="1394"/>
      <c r="F183" s="1386"/>
      <c r="G183" s="1384"/>
      <c r="H183" s="1406"/>
      <c r="I183" s="1408"/>
      <c r="J183" s="1410"/>
      <c r="K183" s="1386"/>
      <c r="L183" s="1384"/>
      <c r="M183" s="496"/>
      <c r="O183" s="332">
        <f t="shared" si="1"/>
        <v>0</v>
      </c>
      <c r="R183" s="404">
        <f t="shared" si="0"/>
        <v>0</v>
      </c>
    </row>
    <row r="184" spans="1:18" ht="32.25" customHeight="1" x14ac:dyDescent="0.3">
      <c r="A184" s="340"/>
      <c r="B184" s="341"/>
      <c r="C184" s="1395" t="s">
        <v>709</v>
      </c>
      <c r="D184" s="1387" t="s">
        <v>703</v>
      </c>
      <c r="E184" s="1393" t="s">
        <v>710</v>
      </c>
      <c r="F184" s="1385" t="s">
        <v>923</v>
      </c>
      <c r="G184" s="1383">
        <v>4500000000</v>
      </c>
      <c r="H184" s="1405" t="s">
        <v>709</v>
      </c>
      <c r="I184" s="1407" t="s">
        <v>703</v>
      </c>
      <c r="J184" s="1409" t="s">
        <v>710</v>
      </c>
      <c r="K184" s="1385" t="s">
        <v>923</v>
      </c>
      <c r="L184" s="1383">
        <v>4500000000</v>
      </c>
      <c r="M184" s="496"/>
      <c r="O184" s="332">
        <f t="shared" si="1"/>
        <v>4500000000000</v>
      </c>
      <c r="R184" s="404">
        <f t="shared" si="0"/>
        <v>4500000000000</v>
      </c>
    </row>
    <row r="185" spans="1:18" ht="32.25" customHeight="1" x14ac:dyDescent="0.3">
      <c r="A185" s="340"/>
      <c r="B185" s="341"/>
      <c r="C185" s="1396"/>
      <c r="D185" s="1388"/>
      <c r="E185" s="1394"/>
      <c r="F185" s="1386"/>
      <c r="G185" s="1384"/>
      <c r="H185" s="1406"/>
      <c r="I185" s="1408"/>
      <c r="J185" s="1410"/>
      <c r="K185" s="1386"/>
      <c r="L185" s="1384"/>
      <c r="M185" s="496"/>
      <c r="O185" s="332">
        <f t="shared" si="1"/>
        <v>0</v>
      </c>
      <c r="R185" s="404">
        <f t="shared" si="0"/>
        <v>0</v>
      </c>
    </row>
    <row r="186" spans="1:18" ht="32.25" customHeight="1" x14ac:dyDescent="0.3">
      <c r="A186" s="340"/>
      <c r="B186" s="341"/>
      <c r="C186" s="1395" t="s">
        <v>909</v>
      </c>
      <c r="D186" s="1387" t="s">
        <v>703</v>
      </c>
      <c r="E186" s="1393" t="s">
        <v>910</v>
      </c>
      <c r="F186" s="1385" t="s">
        <v>377</v>
      </c>
      <c r="G186" s="1383">
        <v>7500000000</v>
      </c>
      <c r="H186" s="1405" t="s">
        <v>909</v>
      </c>
      <c r="I186" s="1407" t="s">
        <v>703</v>
      </c>
      <c r="J186" s="1409" t="s">
        <v>910</v>
      </c>
      <c r="K186" s="1385" t="s">
        <v>377</v>
      </c>
      <c r="L186" s="1383">
        <v>7500000000</v>
      </c>
      <c r="M186" s="496"/>
      <c r="O186" s="332">
        <f t="shared" si="1"/>
        <v>7500000000000</v>
      </c>
      <c r="R186" s="404">
        <f t="shared" si="0"/>
        <v>7500000000000</v>
      </c>
    </row>
    <row r="187" spans="1:18" ht="32.25" customHeight="1" x14ac:dyDescent="0.3">
      <c r="A187" s="340"/>
      <c r="B187" s="341"/>
      <c r="C187" s="1396"/>
      <c r="D187" s="1388"/>
      <c r="E187" s="1394"/>
      <c r="F187" s="1386"/>
      <c r="G187" s="1384"/>
      <c r="H187" s="1406"/>
      <c r="I187" s="1408"/>
      <c r="J187" s="1410"/>
      <c r="K187" s="1386"/>
      <c r="L187" s="1384"/>
      <c r="M187" s="496"/>
      <c r="O187" s="332">
        <f t="shared" si="1"/>
        <v>0</v>
      </c>
      <c r="R187" s="404">
        <f t="shared" si="0"/>
        <v>0</v>
      </c>
    </row>
    <row r="188" spans="1:18" ht="35.25" customHeight="1" x14ac:dyDescent="0.3">
      <c r="A188" s="340"/>
      <c r="B188" s="341"/>
      <c r="C188" s="1395" t="s">
        <v>708</v>
      </c>
      <c r="D188" s="1387" t="s">
        <v>703</v>
      </c>
      <c r="E188" s="1393" t="s">
        <v>911</v>
      </c>
      <c r="F188" s="1385" t="s">
        <v>377</v>
      </c>
      <c r="G188" s="1383">
        <v>400000000</v>
      </c>
      <c r="H188" s="1399" t="s">
        <v>708</v>
      </c>
      <c r="I188" s="1407" t="s">
        <v>703</v>
      </c>
      <c r="J188" s="1409" t="s">
        <v>911</v>
      </c>
      <c r="K188" s="1385" t="s">
        <v>377</v>
      </c>
      <c r="L188" s="1383">
        <v>400000000</v>
      </c>
      <c r="M188" s="496"/>
      <c r="O188" s="332">
        <f t="shared" si="1"/>
        <v>400000000000</v>
      </c>
      <c r="R188" s="404">
        <f t="shared" si="0"/>
        <v>400000000000</v>
      </c>
    </row>
    <row r="189" spans="1:18" ht="35.25" customHeight="1" x14ac:dyDescent="0.3">
      <c r="A189" s="340"/>
      <c r="B189" s="341"/>
      <c r="C189" s="1396"/>
      <c r="D189" s="1388"/>
      <c r="E189" s="1394"/>
      <c r="F189" s="1386"/>
      <c r="G189" s="1384"/>
      <c r="H189" s="1406"/>
      <c r="I189" s="1408"/>
      <c r="J189" s="1410"/>
      <c r="K189" s="1386"/>
      <c r="L189" s="1384"/>
      <c r="M189" s="496"/>
      <c r="O189" s="332">
        <f t="shared" si="1"/>
        <v>0</v>
      </c>
      <c r="R189" s="404">
        <f t="shared" si="0"/>
        <v>0</v>
      </c>
    </row>
    <row r="190" spans="1:18" ht="35.25" customHeight="1" x14ac:dyDescent="0.3">
      <c r="A190" s="340"/>
      <c r="B190" s="341"/>
      <c r="C190" s="1395" t="s">
        <v>702</v>
      </c>
      <c r="D190" s="1387" t="s">
        <v>703</v>
      </c>
      <c r="E190" s="1393" t="s">
        <v>912</v>
      </c>
      <c r="F190" s="1385" t="s">
        <v>924</v>
      </c>
      <c r="G190" s="1383">
        <v>550000000</v>
      </c>
      <c r="H190" s="1405" t="s">
        <v>702</v>
      </c>
      <c r="I190" s="1407" t="s">
        <v>703</v>
      </c>
      <c r="J190" s="1409" t="s">
        <v>912</v>
      </c>
      <c r="K190" s="1385" t="s">
        <v>924</v>
      </c>
      <c r="L190" s="1383">
        <v>550000000</v>
      </c>
      <c r="M190" s="496"/>
      <c r="O190" s="332">
        <f t="shared" si="1"/>
        <v>550000000000</v>
      </c>
      <c r="R190" s="404">
        <f t="shared" si="0"/>
        <v>550000000000</v>
      </c>
    </row>
    <row r="191" spans="1:18" ht="35.25" customHeight="1" x14ac:dyDescent="0.3">
      <c r="A191" s="340"/>
      <c r="B191" s="341"/>
      <c r="C191" s="1396"/>
      <c r="D191" s="1388"/>
      <c r="E191" s="1394"/>
      <c r="F191" s="1386"/>
      <c r="G191" s="1384"/>
      <c r="H191" s="1406"/>
      <c r="I191" s="1408"/>
      <c r="J191" s="1410"/>
      <c r="K191" s="1386"/>
      <c r="L191" s="1384"/>
      <c r="M191" s="496"/>
      <c r="O191" s="332">
        <f t="shared" si="1"/>
        <v>0</v>
      </c>
      <c r="R191" s="404">
        <f t="shared" si="0"/>
        <v>0</v>
      </c>
    </row>
    <row r="192" spans="1:18" ht="35.25" customHeight="1" x14ac:dyDescent="0.3">
      <c r="A192" s="340"/>
      <c r="B192" s="341"/>
      <c r="C192" s="1395" t="s">
        <v>706</v>
      </c>
      <c r="D192" s="1387" t="s">
        <v>703</v>
      </c>
      <c r="E192" s="1393" t="s">
        <v>707</v>
      </c>
      <c r="F192" s="1383" t="s">
        <v>925</v>
      </c>
      <c r="G192" s="1383">
        <v>8000000000</v>
      </c>
      <c r="H192" s="1395" t="s">
        <v>706</v>
      </c>
      <c r="I192" s="1387" t="s">
        <v>703</v>
      </c>
      <c r="J192" s="1393" t="s">
        <v>707</v>
      </c>
      <c r="K192" s="1383" t="s">
        <v>925</v>
      </c>
      <c r="L192" s="1383">
        <v>8000000000</v>
      </c>
      <c r="M192" s="496"/>
      <c r="O192" s="332">
        <f t="shared" si="1"/>
        <v>8000000000000</v>
      </c>
      <c r="R192" s="404">
        <f t="shared" si="0"/>
        <v>8000000000000</v>
      </c>
    </row>
    <row r="193" spans="1:20" ht="35.25" customHeight="1" x14ac:dyDescent="0.3">
      <c r="A193" s="340"/>
      <c r="B193" s="341"/>
      <c r="C193" s="1396"/>
      <c r="D193" s="1388"/>
      <c r="E193" s="1394"/>
      <c r="F193" s="1384"/>
      <c r="G193" s="1384"/>
      <c r="H193" s="1396"/>
      <c r="I193" s="1388"/>
      <c r="J193" s="1394"/>
      <c r="K193" s="1384"/>
      <c r="L193" s="1384"/>
      <c r="M193" s="496"/>
      <c r="O193" s="332">
        <f t="shared" si="1"/>
        <v>0</v>
      </c>
      <c r="R193" s="404">
        <f t="shared" si="0"/>
        <v>0</v>
      </c>
    </row>
    <row r="194" spans="1:20" ht="35.25" customHeight="1" x14ac:dyDescent="0.3">
      <c r="A194" s="340"/>
      <c r="B194" s="341"/>
      <c r="C194" s="1395" t="s">
        <v>913</v>
      </c>
      <c r="D194" s="1387" t="s">
        <v>703</v>
      </c>
      <c r="E194" s="1397" t="s">
        <v>913</v>
      </c>
      <c r="F194" s="1385" t="s">
        <v>328</v>
      </c>
      <c r="G194" s="1383">
        <v>500000000</v>
      </c>
      <c r="H194" s="1399" t="s">
        <v>913</v>
      </c>
      <c r="I194" s="1387" t="s">
        <v>703</v>
      </c>
      <c r="J194" s="1402" t="s">
        <v>913</v>
      </c>
      <c r="K194" s="1385" t="s">
        <v>328</v>
      </c>
      <c r="L194" s="1383">
        <v>500000000</v>
      </c>
      <c r="M194" s="496"/>
      <c r="O194" s="332">
        <f t="shared" si="1"/>
        <v>500000000000</v>
      </c>
      <c r="R194" s="404">
        <f t="shared" si="0"/>
        <v>500000000000</v>
      </c>
    </row>
    <row r="195" spans="1:20" ht="35.25" customHeight="1" x14ac:dyDescent="0.3">
      <c r="A195" s="340"/>
      <c r="B195" s="341"/>
      <c r="C195" s="1396"/>
      <c r="D195" s="1388"/>
      <c r="E195" s="1398"/>
      <c r="F195" s="1385"/>
      <c r="G195" s="1384"/>
      <c r="H195" s="1400"/>
      <c r="I195" s="1401"/>
      <c r="J195" s="1403"/>
      <c r="K195" s="1385"/>
      <c r="L195" s="1404"/>
      <c r="M195" s="496"/>
      <c r="O195" s="332">
        <f t="shared" si="1"/>
        <v>0</v>
      </c>
      <c r="R195" s="404">
        <f t="shared" si="0"/>
        <v>0</v>
      </c>
    </row>
    <row r="196" spans="1:20" ht="35.25" customHeight="1" x14ac:dyDescent="0.3">
      <c r="A196" s="340"/>
      <c r="B196" s="341"/>
      <c r="C196" s="507" t="s">
        <v>713</v>
      </c>
      <c r="D196" s="526"/>
      <c r="E196" s="527"/>
      <c r="F196" s="360"/>
      <c r="G196" s="529">
        <f>SUM(G197:G202)</f>
        <v>5952500000</v>
      </c>
      <c r="H196" s="507" t="s">
        <v>713</v>
      </c>
      <c r="I196" s="526"/>
      <c r="J196" s="527"/>
      <c r="K196" s="528"/>
      <c r="L196" s="529">
        <f>SUM(L197:L202)</f>
        <v>5952500000</v>
      </c>
      <c r="M196" s="496"/>
      <c r="O196" s="332">
        <f t="shared" si="1"/>
        <v>5952500000000</v>
      </c>
      <c r="R196" s="404">
        <f t="shared" si="0"/>
        <v>5952500000000</v>
      </c>
    </row>
    <row r="197" spans="1:20" ht="35.25" customHeight="1" x14ac:dyDescent="0.3">
      <c r="A197" s="340"/>
      <c r="B197" s="341"/>
      <c r="C197" s="426" t="s">
        <v>714</v>
      </c>
      <c r="D197" s="426" t="s">
        <v>572</v>
      </c>
      <c r="E197" s="426" t="s">
        <v>959</v>
      </c>
      <c r="F197" s="530">
        <v>1</v>
      </c>
      <c r="G197" s="531">
        <v>250000000</v>
      </c>
      <c r="H197" s="426" t="s">
        <v>714</v>
      </c>
      <c r="I197" s="426" t="s">
        <v>572</v>
      </c>
      <c r="J197" s="426" t="s">
        <v>959</v>
      </c>
      <c r="K197" s="530">
        <v>1</v>
      </c>
      <c r="L197" s="531">
        <v>250000000</v>
      </c>
      <c r="M197" s="496"/>
      <c r="O197" s="332">
        <f t="shared" si="1"/>
        <v>250000000000</v>
      </c>
      <c r="R197" s="404">
        <f t="shared" si="0"/>
        <v>250000000000</v>
      </c>
    </row>
    <row r="198" spans="1:20" ht="25.5" customHeight="1" x14ac:dyDescent="0.3">
      <c r="A198" s="340"/>
      <c r="B198" s="341"/>
      <c r="C198" s="438" t="s">
        <v>960</v>
      </c>
      <c r="D198" s="426" t="s">
        <v>572</v>
      </c>
      <c r="E198" s="438" t="s">
        <v>961</v>
      </c>
      <c r="F198" s="530">
        <v>1</v>
      </c>
      <c r="G198" s="531">
        <v>742500000</v>
      </c>
      <c r="H198" s="438" t="s">
        <v>960</v>
      </c>
      <c r="I198" s="426" t="s">
        <v>572</v>
      </c>
      <c r="J198" s="438" t="s">
        <v>961</v>
      </c>
      <c r="K198" s="530">
        <v>1</v>
      </c>
      <c r="L198" s="531">
        <v>742500000</v>
      </c>
      <c r="M198" s="497"/>
      <c r="O198" s="332">
        <f t="shared" si="1"/>
        <v>742500000000</v>
      </c>
      <c r="R198" s="404">
        <f t="shared" si="0"/>
        <v>742500000000</v>
      </c>
    </row>
    <row r="199" spans="1:20" s="326" customFormat="1" ht="31.5" customHeight="1" x14ac:dyDescent="0.3">
      <c r="A199" s="1381">
        <v>11</v>
      </c>
      <c r="B199" s="1382"/>
      <c r="C199" s="438" t="s">
        <v>715</v>
      </c>
      <c r="D199" s="426" t="s">
        <v>572</v>
      </c>
      <c r="E199" s="438" t="s">
        <v>962</v>
      </c>
      <c r="F199" s="530">
        <v>1</v>
      </c>
      <c r="G199" s="531">
        <v>2860000000</v>
      </c>
      <c r="H199" s="438" t="s">
        <v>715</v>
      </c>
      <c r="I199" s="426" t="s">
        <v>572</v>
      </c>
      <c r="J199" s="438" t="s">
        <v>962</v>
      </c>
      <c r="K199" s="530">
        <v>1</v>
      </c>
      <c r="L199" s="531">
        <v>2860000000</v>
      </c>
      <c r="M199" s="532"/>
      <c r="N199" s="325"/>
      <c r="O199" s="325">
        <f t="shared" si="1"/>
        <v>2860000000000</v>
      </c>
      <c r="P199" s="325"/>
      <c r="Q199" s="325"/>
      <c r="R199" s="533">
        <f t="shared" si="0"/>
        <v>2860000000000</v>
      </c>
      <c r="S199" s="325"/>
      <c r="T199" s="325"/>
    </row>
    <row r="200" spans="1:20" ht="31.5" customHeight="1" x14ac:dyDescent="0.3">
      <c r="A200" s="340"/>
      <c r="B200" s="341">
        <v>1</v>
      </c>
      <c r="C200" s="438" t="s">
        <v>963</v>
      </c>
      <c r="D200" s="426" t="s">
        <v>572</v>
      </c>
      <c r="E200" s="438" t="s">
        <v>964</v>
      </c>
      <c r="F200" s="530">
        <v>1</v>
      </c>
      <c r="G200" s="531">
        <v>300000000</v>
      </c>
      <c r="H200" s="438" t="s">
        <v>963</v>
      </c>
      <c r="I200" s="426" t="s">
        <v>572</v>
      </c>
      <c r="J200" s="438" t="s">
        <v>964</v>
      </c>
      <c r="K200" s="530">
        <v>1</v>
      </c>
      <c r="L200" s="531">
        <v>300000000</v>
      </c>
      <c r="M200" s="497"/>
      <c r="O200" s="332">
        <f t="shared" si="1"/>
        <v>300000000000</v>
      </c>
      <c r="R200" s="404">
        <f t="shared" si="0"/>
        <v>300000000000</v>
      </c>
    </row>
    <row r="201" spans="1:20" ht="31.5" customHeight="1" x14ac:dyDescent="0.3">
      <c r="A201" s="340"/>
      <c r="B201" s="341">
        <v>2</v>
      </c>
      <c r="C201" s="438" t="s">
        <v>965</v>
      </c>
      <c r="D201" s="426" t="s">
        <v>572</v>
      </c>
      <c r="E201" s="438" t="s">
        <v>966</v>
      </c>
      <c r="F201" s="530">
        <v>1</v>
      </c>
      <c r="G201" s="531">
        <v>300000000</v>
      </c>
      <c r="H201" s="438" t="s">
        <v>965</v>
      </c>
      <c r="I201" s="426" t="s">
        <v>572</v>
      </c>
      <c r="J201" s="438" t="s">
        <v>966</v>
      </c>
      <c r="K201" s="530">
        <v>1</v>
      </c>
      <c r="L201" s="531">
        <v>300000000</v>
      </c>
      <c r="M201" s="497"/>
      <c r="O201" s="332">
        <f t="shared" si="1"/>
        <v>300000000000</v>
      </c>
      <c r="R201" s="404">
        <f t="shared" si="0"/>
        <v>300000000000</v>
      </c>
    </row>
    <row r="202" spans="1:20" ht="31.5" customHeight="1" x14ac:dyDescent="0.3">
      <c r="A202" s="340"/>
      <c r="B202" s="341">
        <v>3</v>
      </c>
      <c r="C202" s="438" t="s">
        <v>967</v>
      </c>
      <c r="D202" s="426" t="s">
        <v>572</v>
      </c>
      <c r="E202" s="438" t="s">
        <v>968</v>
      </c>
      <c r="F202" s="530">
        <v>1</v>
      </c>
      <c r="G202" s="531">
        <v>1500000000</v>
      </c>
      <c r="H202" s="438" t="s">
        <v>967</v>
      </c>
      <c r="I202" s="426" t="s">
        <v>572</v>
      </c>
      <c r="J202" s="438" t="s">
        <v>968</v>
      </c>
      <c r="K202" s="530">
        <v>1</v>
      </c>
      <c r="L202" s="531">
        <v>1500000000</v>
      </c>
      <c r="M202" s="497"/>
      <c r="O202" s="332">
        <f t="shared" si="1"/>
        <v>1500000000000</v>
      </c>
      <c r="R202" s="404">
        <f t="shared" si="0"/>
        <v>1500000000000</v>
      </c>
    </row>
    <row r="203" spans="1:20" ht="31.5" customHeight="1" x14ac:dyDescent="0.3">
      <c r="A203" s="340"/>
      <c r="B203" s="341">
        <v>4</v>
      </c>
      <c r="C203" s="397"/>
      <c r="D203" s="357"/>
      <c r="E203" s="349"/>
      <c r="F203" s="360"/>
      <c r="G203" s="534"/>
      <c r="H203" s="397"/>
      <c r="I203" s="357"/>
      <c r="J203" s="349"/>
      <c r="K203" s="358"/>
      <c r="L203" s="534"/>
      <c r="M203" s="497"/>
      <c r="O203" s="332">
        <f t="shared" si="1"/>
        <v>0</v>
      </c>
      <c r="R203" s="404">
        <f t="shared" si="0"/>
        <v>0</v>
      </c>
    </row>
    <row r="204" spans="1:20" ht="31.5" customHeight="1" x14ac:dyDescent="0.3">
      <c r="A204" s="340"/>
      <c r="B204" s="341">
        <v>5</v>
      </c>
      <c r="C204" s="397" t="s">
        <v>716</v>
      </c>
      <c r="D204" s="398"/>
      <c r="E204" s="349" t="s">
        <v>819</v>
      </c>
      <c r="F204" s="360"/>
      <c r="G204" s="535">
        <f>SUM(G205:G273)</f>
        <v>65000000000</v>
      </c>
      <c r="H204" s="397" t="s">
        <v>716</v>
      </c>
      <c r="I204" s="398"/>
      <c r="J204" s="349" t="s">
        <v>819</v>
      </c>
      <c r="K204" s="399"/>
      <c r="L204" s="535">
        <f>SUM(L205:L273)</f>
        <v>51000000000</v>
      </c>
      <c r="M204" s="497"/>
      <c r="O204" s="332">
        <f t="shared" si="1"/>
        <v>65000000000000</v>
      </c>
      <c r="R204" s="404">
        <f t="shared" si="0"/>
        <v>51000000000000</v>
      </c>
    </row>
    <row r="205" spans="1:20" ht="31.5" customHeight="1" x14ac:dyDescent="0.3">
      <c r="A205" s="340"/>
      <c r="B205" s="341">
        <v>6</v>
      </c>
      <c r="C205" s="356" t="s">
        <v>820</v>
      </c>
      <c r="D205" s="357" t="s">
        <v>572</v>
      </c>
      <c r="E205" s="362" t="s">
        <v>821</v>
      </c>
      <c r="F205" s="358" t="s">
        <v>221</v>
      </c>
      <c r="G205" s="534">
        <v>250000000</v>
      </c>
      <c r="H205" s="356" t="s">
        <v>820</v>
      </c>
      <c r="I205" s="357" t="s">
        <v>572</v>
      </c>
      <c r="J205" s="362" t="s">
        <v>821</v>
      </c>
      <c r="K205" s="358" t="s">
        <v>221</v>
      </c>
      <c r="L205" s="534">
        <v>250000000</v>
      </c>
      <c r="M205" s="497"/>
      <c r="O205" s="332">
        <f t="shared" si="1"/>
        <v>250000000000</v>
      </c>
      <c r="R205" s="404">
        <f t="shared" si="0"/>
        <v>250000000000</v>
      </c>
    </row>
    <row r="206" spans="1:20" ht="31.5" customHeight="1" x14ac:dyDescent="0.3">
      <c r="A206" s="340"/>
      <c r="B206" s="341">
        <v>7</v>
      </c>
      <c r="C206" s="356" t="s">
        <v>717</v>
      </c>
      <c r="D206" s="357" t="s">
        <v>572</v>
      </c>
      <c r="E206" s="362" t="s">
        <v>822</v>
      </c>
      <c r="F206" s="358" t="s">
        <v>221</v>
      </c>
      <c r="G206" s="534">
        <v>100000000</v>
      </c>
      <c r="H206" s="356" t="s">
        <v>717</v>
      </c>
      <c r="I206" s="357" t="s">
        <v>572</v>
      </c>
      <c r="J206" s="362" t="s">
        <v>822</v>
      </c>
      <c r="K206" s="358" t="s">
        <v>221</v>
      </c>
      <c r="L206" s="534">
        <v>100000000</v>
      </c>
      <c r="M206" s="497"/>
      <c r="O206" s="332">
        <f t="shared" si="1"/>
        <v>100000000000</v>
      </c>
      <c r="R206" s="404">
        <f t="shared" si="0"/>
        <v>100000000000</v>
      </c>
    </row>
    <row r="207" spans="1:20" ht="31.5" customHeight="1" x14ac:dyDescent="0.3">
      <c r="A207" s="340"/>
      <c r="B207" s="341">
        <v>8</v>
      </c>
      <c r="C207" s="356" t="s">
        <v>718</v>
      </c>
      <c r="D207" s="357" t="s">
        <v>572</v>
      </c>
      <c r="E207" s="362" t="s">
        <v>823</v>
      </c>
      <c r="F207" s="358" t="s">
        <v>824</v>
      </c>
      <c r="G207" s="534">
        <v>500000000</v>
      </c>
      <c r="H207" s="356" t="s">
        <v>718</v>
      </c>
      <c r="I207" s="357" t="s">
        <v>572</v>
      </c>
      <c r="J207" s="362" t="s">
        <v>823</v>
      </c>
      <c r="K207" s="358" t="s">
        <v>824</v>
      </c>
      <c r="L207" s="534">
        <v>500000000</v>
      </c>
      <c r="M207" s="497"/>
      <c r="O207" s="332">
        <f t="shared" si="1"/>
        <v>500000000000</v>
      </c>
      <c r="R207" s="404">
        <f t="shared" si="0"/>
        <v>500000000000</v>
      </c>
    </row>
    <row r="208" spans="1:20" ht="31.5" customHeight="1" x14ac:dyDescent="0.3">
      <c r="A208" s="340"/>
      <c r="B208" s="341">
        <v>9</v>
      </c>
      <c r="C208" s="356" t="s">
        <v>825</v>
      </c>
      <c r="D208" s="357" t="s">
        <v>572</v>
      </c>
      <c r="E208" s="362" t="s">
        <v>826</v>
      </c>
      <c r="F208" s="358" t="s">
        <v>827</v>
      </c>
      <c r="G208" s="534"/>
      <c r="H208" s="356" t="s">
        <v>825</v>
      </c>
      <c r="I208" s="357" t="s">
        <v>572</v>
      </c>
      <c r="J208" s="362" t="s">
        <v>826</v>
      </c>
      <c r="K208" s="358" t="s">
        <v>827</v>
      </c>
      <c r="L208" s="534"/>
      <c r="M208" s="497"/>
      <c r="O208" s="332">
        <f t="shared" si="1"/>
        <v>0</v>
      </c>
      <c r="R208" s="404">
        <f t="shared" si="0"/>
        <v>0</v>
      </c>
    </row>
    <row r="209" spans="1:18" ht="30" customHeight="1" x14ac:dyDescent="0.3">
      <c r="A209" s="340"/>
      <c r="B209" s="341"/>
      <c r="C209" s="422"/>
      <c r="D209" s="423" t="s">
        <v>829</v>
      </c>
      <c r="E209" s="424" t="s">
        <v>828</v>
      </c>
      <c r="F209" s="425"/>
      <c r="G209" s="536">
        <v>350000000</v>
      </c>
      <c r="H209" s="422"/>
      <c r="I209" s="423" t="s">
        <v>829</v>
      </c>
      <c r="J209" s="424" t="s">
        <v>828</v>
      </c>
      <c r="K209" s="425"/>
      <c r="L209" s="536">
        <v>350000000</v>
      </c>
      <c r="M209" s="497"/>
      <c r="N209" s="404">
        <f>G209*10%</f>
        <v>35000000</v>
      </c>
      <c r="O209" s="332">
        <f t="shared" si="1"/>
        <v>350000000000</v>
      </c>
      <c r="R209" s="404">
        <f t="shared" si="0"/>
        <v>350000000000</v>
      </c>
    </row>
    <row r="210" spans="1:18" ht="30" customHeight="1" x14ac:dyDescent="0.3">
      <c r="A210" s="340"/>
      <c r="B210" s="341"/>
      <c r="C210" s="422"/>
      <c r="D210" s="423" t="s">
        <v>831</v>
      </c>
      <c r="E210" s="424" t="s">
        <v>830</v>
      </c>
      <c r="F210" s="425"/>
      <c r="G210" s="536">
        <v>350000000</v>
      </c>
      <c r="H210" s="422"/>
      <c r="I210" s="423" t="s">
        <v>831</v>
      </c>
      <c r="J210" s="424" t="s">
        <v>830</v>
      </c>
      <c r="K210" s="425"/>
      <c r="L210" s="536">
        <v>350000000</v>
      </c>
      <c r="M210" s="497"/>
      <c r="N210" s="404">
        <f t="shared" ref="N210:N272" si="2">G210*10%</f>
        <v>35000000</v>
      </c>
      <c r="O210" s="332">
        <f t="shared" si="1"/>
        <v>350000000000</v>
      </c>
      <c r="R210" s="404">
        <f t="shared" si="0"/>
        <v>350000000000</v>
      </c>
    </row>
    <row r="211" spans="1:18" ht="30" customHeight="1" x14ac:dyDescent="0.3">
      <c r="A211" s="340"/>
      <c r="B211" s="341"/>
      <c r="C211" s="422"/>
      <c r="D211" s="423" t="s">
        <v>719</v>
      </c>
      <c r="E211" s="424" t="s">
        <v>832</v>
      </c>
      <c r="F211" s="425"/>
      <c r="G211" s="536">
        <v>450000000</v>
      </c>
      <c r="H211" s="422"/>
      <c r="I211" s="423" t="s">
        <v>719</v>
      </c>
      <c r="J211" s="424" t="s">
        <v>832</v>
      </c>
      <c r="K211" s="425"/>
      <c r="L211" s="536">
        <v>450000000</v>
      </c>
      <c r="M211" s="497"/>
      <c r="N211" s="404">
        <f t="shared" si="2"/>
        <v>45000000</v>
      </c>
      <c r="O211" s="332">
        <f t="shared" si="1"/>
        <v>450000000000</v>
      </c>
      <c r="R211" s="404">
        <f t="shared" si="0"/>
        <v>450000000000</v>
      </c>
    </row>
    <row r="212" spans="1:18" ht="30" customHeight="1" x14ac:dyDescent="0.3">
      <c r="A212" s="340"/>
      <c r="B212" s="341"/>
      <c r="C212" s="422"/>
      <c r="D212" s="423" t="s">
        <v>834</v>
      </c>
      <c r="E212" s="424" t="s">
        <v>833</v>
      </c>
      <c r="F212" s="425"/>
      <c r="G212" s="536">
        <v>450000000</v>
      </c>
      <c r="H212" s="422"/>
      <c r="I212" s="423" t="s">
        <v>834</v>
      </c>
      <c r="J212" s="424" t="s">
        <v>833</v>
      </c>
      <c r="K212" s="425"/>
      <c r="L212" s="536">
        <v>450000000</v>
      </c>
      <c r="M212" s="497"/>
      <c r="N212" s="404">
        <f t="shared" si="2"/>
        <v>45000000</v>
      </c>
      <c r="O212" s="332">
        <f t="shared" si="1"/>
        <v>450000000000</v>
      </c>
      <c r="R212" s="404">
        <f t="shared" si="0"/>
        <v>450000000000</v>
      </c>
    </row>
    <row r="213" spans="1:18" ht="33.75" customHeight="1" x14ac:dyDescent="0.3">
      <c r="A213" s="340"/>
      <c r="B213" s="341">
        <v>10</v>
      </c>
      <c r="C213" s="422"/>
      <c r="D213" s="423" t="s">
        <v>836</v>
      </c>
      <c r="E213" s="424" t="s">
        <v>835</v>
      </c>
      <c r="F213" s="425"/>
      <c r="G213" s="536">
        <v>450000000</v>
      </c>
      <c r="H213" s="422"/>
      <c r="I213" s="423" t="s">
        <v>836</v>
      </c>
      <c r="J213" s="424" t="s">
        <v>835</v>
      </c>
      <c r="K213" s="425"/>
      <c r="L213" s="536">
        <v>450000000</v>
      </c>
      <c r="M213" s="497"/>
      <c r="N213" s="404">
        <f t="shared" si="2"/>
        <v>45000000</v>
      </c>
      <c r="O213" s="332">
        <f t="shared" si="1"/>
        <v>450000000000</v>
      </c>
      <c r="R213" s="404">
        <f t="shared" si="0"/>
        <v>450000000000</v>
      </c>
    </row>
    <row r="214" spans="1:18" ht="33.75" customHeight="1" x14ac:dyDescent="0.3">
      <c r="A214" s="340"/>
      <c r="B214" s="341"/>
      <c r="C214" s="397" t="s">
        <v>837</v>
      </c>
      <c r="D214" s="398"/>
      <c r="E214" s="349" t="s">
        <v>838</v>
      </c>
      <c r="F214" s="399" t="s">
        <v>839</v>
      </c>
      <c r="G214" s="535"/>
      <c r="H214" s="397" t="s">
        <v>837</v>
      </c>
      <c r="I214" s="398"/>
      <c r="J214" s="349" t="s">
        <v>838</v>
      </c>
      <c r="K214" s="399" t="s">
        <v>839</v>
      </c>
      <c r="L214" s="535"/>
      <c r="M214" s="497"/>
      <c r="N214" s="404">
        <f t="shared" si="2"/>
        <v>0</v>
      </c>
      <c r="O214" s="332">
        <f t="shared" si="1"/>
        <v>0</v>
      </c>
      <c r="R214" s="404">
        <f t="shared" si="0"/>
        <v>0</v>
      </c>
    </row>
    <row r="215" spans="1:18" ht="33.75" customHeight="1" x14ac:dyDescent="0.3">
      <c r="A215" s="340"/>
      <c r="B215" s="341"/>
      <c r="C215" s="422"/>
      <c r="D215" s="423" t="s">
        <v>842</v>
      </c>
      <c r="E215" s="424" t="s">
        <v>841</v>
      </c>
      <c r="F215" s="425"/>
      <c r="G215" s="536">
        <v>10000000000</v>
      </c>
      <c r="H215" s="422"/>
      <c r="I215" s="423" t="s">
        <v>842</v>
      </c>
      <c r="J215" s="424" t="s">
        <v>841</v>
      </c>
      <c r="K215" s="425"/>
      <c r="L215" s="536">
        <v>10000000000</v>
      </c>
      <c r="M215" s="497"/>
      <c r="N215" s="404">
        <f t="shared" si="2"/>
        <v>1000000000</v>
      </c>
      <c r="O215" s="332">
        <f t="shared" si="1"/>
        <v>10000000000000</v>
      </c>
      <c r="R215" s="404">
        <f t="shared" si="0"/>
        <v>10000000000000</v>
      </c>
    </row>
    <row r="216" spans="1:18" ht="33.75" customHeight="1" x14ac:dyDescent="0.3">
      <c r="A216" s="340"/>
      <c r="B216" s="341"/>
      <c r="C216" s="422"/>
      <c r="D216" s="423" t="s">
        <v>844</v>
      </c>
      <c r="E216" s="424" t="s">
        <v>843</v>
      </c>
      <c r="F216" s="425"/>
      <c r="G216" s="536">
        <v>5100000000</v>
      </c>
      <c r="H216" s="422"/>
      <c r="I216" s="423" t="s">
        <v>844</v>
      </c>
      <c r="J216" s="424" t="s">
        <v>843</v>
      </c>
      <c r="K216" s="425"/>
      <c r="L216" s="536">
        <v>5100000000</v>
      </c>
      <c r="M216" s="497"/>
      <c r="N216" s="404">
        <f t="shared" si="2"/>
        <v>510000000</v>
      </c>
      <c r="O216" s="332">
        <f t="shared" si="1"/>
        <v>5100000000000</v>
      </c>
      <c r="R216" s="404">
        <f t="shared" si="0"/>
        <v>5100000000000</v>
      </c>
    </row>
    <row r="217" spans="1:18" ht="33.75" customHeight="1" x14ac:dyDescent="0.3">
      <c r="A217" s="340"/>
      <c r="B217" s="341"/>
      <c r="C217" s="422"/>
      <c r="D217" s="423" t="s">
        <v>844</v>
      </c>
      <c r="E217" s="424" t="s">
        <v>845</v>
      </c>
      <c r="F217" s="399"/>
      <c r="G217" s="536">
        <v>7000000000</v>
      </c>
      <c r="H217" s="422"/>
      <c r="I217" s="423" t="s">
        <v>844</v>
      </c>
      <c r="J217" s="424" t="s">
        <v>845</v>
      </c>
      <c r="K217" s="425"/>
      <c r="L217" s="536">
        <v>7000000000</v>
      </c>
      <c r="M217" s="497"/>
      <c r="N217" s="404">
        <f t="shared" si="2"/>
        <v>700000000</v>
      </c>
      <c r="O217" s="332">
        <f t="shared" si="1"/>
        <v>7000000000000</v>
      </c>
      <c r="R217" s="404">
        <f t="shared" si="0"/>
        <v>7000000000000</v>
      </c>
    </row>
    <row r="218" spans="1:18" ht="33.75" customHeight="1" x14ac:dyDescent="0.3">
      <c r="A218" s="340"/>
      <c r="B218" s="341"/>
      <c r="C218" s="422"/>
      <c r="D218" s="423" t="s">
        <v>847</v>
      </c>
      <c r="E218" s="424" t="s">
        <v>1194</v>
      </c>
      <c r="F218" s="425"/>
      <c r="G218" s="536">
        <v>3000000000</v>
      </c>
      <c r="H218" s="422"/>
      <c r="I218" s="423" t="s">
        <v>847</v>
      </c>
      <c r="J218" s="424" t="s">
        <v>846</v>
      </c>
      <c r="K218" s="425"/>
      <c r="L218" s="536">
        <v>3000000000</v>
      </c>
      <c r="M218" s="497"/>
      <c r="N218" s="404">
        <f t="shared" si="2"/>
        <v>300000000</v>
      </c>
      <c r="O218" s="332">
        <f t="shared" si="1"/>
        <v>3000000000000</v>
      </c>
      <c r="R218" s="404">
        <f t="shared" si="0"/>
        <v>3000000000000</v>
      </c>
    </row>
    <row r="219" spans="1:18" ht="33.75" customHeight="1" x14ac:dyDescent="0.3">
      <c r="A219" s="340"/>
      <c r="B219" s="341"/>
      <c r="C219" s="422"/>
      <c r="D219" s="423" t="s">
        <v>849</v>
      </c>
      <c r="E219" s="424" t="s">
        <v>848</v>
      </c>
      <c r="F219" s="425"/>
      <c r="G219" s="536">
        <v>0</v>
      </c>
      <c r="H219" s="422"/>
      <c r="I219" s="423" t="s">
        <v>849</v>
      </c>
      <c r="J219" s="424" t="s">
        <v>848</v>
      </c>
      <c r="K219" s="425"/>
      <c r="L219" s="536">
        <v>4000000000</v>
      </c>
      <c r="M219" s="497"/>
      <c r="N219" s="404">
        <f t="shared" si="2"/>
        <v>0</v>
      </c>
      <c r="O219" s="332">
        <f t="shared" si="1"/>
        <v>0</v>
      </c>
      <c r="R219" s="404">
        <f t="shared" si="0"/>
        <v>4000000000000</v>
      </c>
    </row>
    <row r="220" spans="1:18" ht="33.75" customHeight="1" x14ac:dyDescent="0.3">
      <c r="A220" s="340"/>
      <c r="B220" s="341"/>
      <c r="C220" s="422"/>
      <c r="D220" s="423" t="s">
        <v>851</v>
      </c>
      <c r="E220" s="424" t="s">
        <v>850</v>
      </c>
      <c r="F220" s="425"/>
      <c r="G220" s="536"/>
      <c r="H220" s="422"/>
      <c r="I220" s="423" t="s">
        <v>851</v>
      </c>
      <c r="J220" s="424" t="s">
        <v>850</v>
      </c>
      <c r="K220" s="425"/>
      <c r="L220" s="536"/>
      <c r="M220" s="497"/>
      <c r="N220" s="404">
        <f t="shared" si="2"/>
        <v>0</v>
      </c>
      <c r="O220" s="332">
        <f t="shared" si="1"/>
        <v>0</v>
      </c>
      <c r="R220" s="404">
        <f t="shared" si="0"/>
        <v>0</v>
      </c>
    </row>
    <row r="221" spans="1:18" ht="33.75" customHeight="1" x14ac:dyDescent="0.3">
      <c r="A221" s="340"/>
      <c r="B221" s="341"/>
      <c r="C221" s="422"/>
      <c r="D221" s="423" t="s">
        <v>851</v>
      </c>
      <c r="E221" s="424" t="s">
        <v>852</v>
      </c>
      <c r="F221" s="425"/>
      <c r="G221" s="536"/>
      <c r="H221" s="422"/>
      <c r="I221" s="423" t="s">
        <v>851</v>
      </c>
      <c r="J221" s="424" t="s">
        <v>852</v>
      </c>
      <c r="K221" s="425"/>
      <c r="L221" s="536"/>
      <c r="M221" s="497"/>
      <c r="N221" s="404">
        <f t="shared" si="2"/>
        <v>0</v>
      </c>
      <c r="O221" s="332">
        <f t="shared" si="1"/>
        <v>0</v>
      </c>
      <c r="R221" s="404">
        <f t="shared" si="0"/>
        <v>0</v>
      </c>
    </row>
    <row r="222" spans="1:18" ht="33.75" customHeight="1" x14ac:dyDescent="0.3">
      <c r="A222" s="340"/>
      <c r="B222" s="341"/>
      <c r="C222" s="422"/>
      <c r="D222" s="423" t="s">
        <v>851</v>
      </c>
      <c r="E222" s="424" t="s">
        <v>853</v>
      </c>
      <c r="F222" s="425"/>
      <c r="G222" s="536"/>
      <c r="H222" s="422"/>
      <c r="I222" s="423" t="s">
        <v>851</v>
      </c>
      <c r="J222" s="424" t="s">
        <v>853</v>
      </c>
      <c r="K222" s="425"/>
      <c r="L222" s="536"/>
      <c r="M222" s="497"/>
      <c r="N222" s="404">
        <f t="shared" si="2"/>
        <v>0</v>
      </c>
      <c r="O222" s="332">
        <f t="shared" si="1"/>
        <v>0</v>
      </c>
      <c r="R222" s="404">
        <f t="shared" si="0"/>
        <v>0</v>
      </c>
    </row>
    <row r="223" spans="1:18" ht="33.75" customHeight="1" x14ac:dyDescent="0.3">
      <c r="A223" s="340"/>
      <c r="B223" s="341"/>
      <c r="C223" s="422"/>
      <c r="D223" s="423" t="s">
        <v>847</v>
      </c>
      <c r="E223" s="424" t="s">
        <v>854</v>
      </c>
      <c r="F223" s="425"/>
      <c r="G223" s="536"/>
      <c r="H223" s="422"/>
      <c r="I223" s="423" t="s">
        <v>847</v>
      </c>
      <c r="J223" s="424" t="s">
        <v>854</v>
      </c>
      <c r="K223" s="425"/>
      <c r="L223" s="536"/>
      <c r="M223" s="497"/>
      <c r="N223" s="404">
        <f t="shared" si="2"/>
        <v>0</v>
      </c>
      <c r="O223" s="332">
        <f t="shared" si="1"/>
        <v>0</v>
      </c>
      <c r="R223" s="404">
        <f t="shared" si="0"/>
        <v>0</v>
      </c>
    </row>
    <row r="224" spans="1:18" ht="33.75" customHeight="1" x14ac:dyDescent="0.3">
      <c r="A224" s="340"/>
      <c r="B224" s="341"/>
      <c r="C224" s="422"/>
      <c r="D224" s="423" t="s">
        <v>847</v>
      </c>
      <c r="E224" s="424" t="s">
        <v>855</v>
      </c>
      <c r="F224" s="425"/>
      <c r="G224" s="536"/>
      <c r="H224" s="422"/>
      <c r="I224" s="423" t="s">
        <v>847</v>
      </c>
      <c r="J224" s="424" t="s">
        <v>855</v>
      </c>
      <c r="K224" s="425"/>
      <c r="L224" s="536"/>
      <c r="M224" s="497"/>
      <c r="N224" s="404">
        <f t="shared" si="2"/>
        <v>0</v>
      </c>
      <c r="O224" s="332">
        <f t="shared" si="1"/>
        <v>0</v>
      </c>
      <c r="R224" s="404">
        <f t="shared" si="0"/>
        <v>0</v>
      </c>
    </row>
    <row r="225" spans="1:18" ht="33.75" customHeight="1" x14ac:dyDescent="0.3">
      <c r="A225" s="340"/>
      <c r="B225" s="341"/>
      <c r="C225" s="422"/>
      <c r="D225" s="423" t="s">
        <v>844</v>
      </c>
      <c r="E225" s="424" t="s">
        <v>856</v>
      </c>
      <c r="F225" s="425"/>
      <c r="G225" s="536"/>
      <c r="H225" s="422"/>
      <c r="I225" s="423" t="s">
        <v>844</v>
      </c>
      <c r="J225" s="424" t="s">
        <v>856</v>
      </c>
      <c r="K225" s="425"/>
      <c r="L225" s="536"/>
      <c r="M225" s="497"/>
      <c r="N225" s="404">
        <f t="shared" si="2"/>
        <v>0</v>
      </c>
      <c r="O225" s="332">
        <f t="shared" si="1"/>
        <v>0</v>
      </c>
      <c r="R225" s="404">
        <f t="shared" si="0"/>
        <v>0</v>
      </c>
    </row>
    <row r="226" spans="1:18" ht="33.75" customHeight="1" x14ac:dyDescent="0.3">
      <c r="A226" s="340"/>
      <c r="B226" s="341"/>
      <c r="C226" s="422"/>
      <c r="D226" s="423" t="s">
        <v>844</v>
      </c>
      <c r="E226" s="424" t="s">
        <v>857</v>
      </c>
      <c r="F226" s="425"/>
      <c r="G226" s="536"/>
      <c r="H226" s="422"/>
      <c r="I226" s="423" t="s">
        <v>844</v>
      </c>
      <c r="J226" s="424" t="s">
        <v>857</v>
      </c>
      <c r="K226" s="425"/>
      <c r="L226" s="536"/>
      <c r="M226" s="497"/>
      <c r="N226" s="404">
        <f t="shared" si="2"/>
        <v>0</v>
      </c>
      <c r="O226" s="332">
        <f t="shared" si="1"/>
        <v>0</v>
      </c>
      <c r="R226" s="404">
        <f t="shared" si="0"/>
        <v>0</v>
      </c>
    </row>
    <row r="227" spans="1:18" ht="33.75" customHeight="1" x14ac:dyDescent="0.3">
      <c r="A227" s="340"/>
      <c r="B227" s="341"/>
      <c r="C227" s="422"/>
      <c r="D227" s="423" t="s">
        <v>859</v>
      </c>
      <c r="E227" s="424" t="s">
        <v>858</v>
      </c>
      <c r="F227" s="425"/>
      <c r="G227" s="536"/>
      <c r="H227" s="422"/>
      <c r="I227" s="423" t="s">
        <v>859</v>
      </c>
      <c r="J227" s="424" t="s">
        <v>858</v>
      </c>
      <c r="K227" s="425"/>
      <c r="L227" s="536"/>
      <c r="M227" s="497"/>
      <c r="N227" s="404">
        <f t="shared" si="2"/>
        <v>0</v>
      </c>
      <c r="O227" s="332">
        <f t="shared" si="1"/>
        <v>0</v>
      </c>
      <c r="R227" s="404">
        <f t="shared" si="0"/>
        <v>0</v>
      </c>
    </row>
    <row r="228" spans="1:18" ht="33.75" customHeight="1" x14ac:dyDescent="0.3">
      <c r="A228" s="340"/>
      <c r="B228" s="341"/>
      <c r="C228" s="422"/>
      <c r="D228" s="423" t="s">
        <v>722</v>
      </c>
      <c r="E228" s="424" t="s">
        <v>860</v>
      </c>
      <c r="F228" s="425"/>
      <c r="G228" s="536"/>
      <c r="H228" s="422"/>
      <c r="I228" s="423" t="s">
        <v>722</v>
      </c>
      <c r="J228" s="424" t="s">
        <v>860</v>
      </c>
      <c r="K228" s="425"/>
      <c r="L228" s="536"/>
      <c r="M228" s="497"/>
      <c r="N228" s="404">
        <f t="shared" si="2"/>
        <v>0</v>
      </c>
      <c r="O228" s="332">
        <f t="shared" si="1"/>
        <v>0</v>
      </c>
      <c r="R228" s="404">
        <f t="shared" si="0"/>
        <v>0</v>
      </c>
    </row>
    <row r="229" spans="1:18" ht="33.75" customHeight="1" x14ac:dyDescent="0.3">
      <c r="A229" s="340"/>
      <c r="B229" s="341"/>
      <c r="C229" s="422"/>
      <c r="D229" s="423" t="s">
        <v>847</v>
      </c>
      <c r="E229" s="424" t="s">
        <v>861</v>
      </c>
      <c r="F229" s="425"/>
      <c r="G229" s="536"/>
      <c r="H229" s="422"/>
      <c r="I229" s="423" t="s">
        <v>847</v>
      </c>
      <c r="J229" s="424" t="s">
        <v>861</v>
      </c>
      <c r="K229" s="425"/>
      <c r="L229" s="536"/>
      <c r="M229" s="497"/>
      <c r="N229" s="404">
        <f t="shared" si="2"/>
        <v>0</v>
      </c>
      <c r="O229" s="332">
        <f t="shared" si="1"/>
        <v>0</v>
      </c>
      <c r="R229" s="404">
        <f t="shared" si="0"/>
        <v>0</v>
      </c>
    </row>
    <row r="230" spans="1:18" ht="33.75" customHeight="1" x14ac:dyDescent="0.3">
      <c r="A230" s="340"/>
      <c r="B230" s="341"/>
      <c r="C230" s="422"/>
      <c r="D230" s="423" t="s">
        <v>847</v>
      </c>
      <c r="E230" s="424" t="s">
        <v>862</v>
      </c>
      <c r="F230" s="425"/>
      <c r="G230" s="536"/>
      <c r="H230" s="422"/>
      <c r="I230" s="423" t="s">
        <v>847</v>
      </c>
      <c r="J230" s="424" t="s">
        <v>862</v>
      </c>
      <c r="K230" s="425"/>
      <c r="L230" s="536"/>
      <c r="M230" s="497"/>
      <c r="N230" s="404">
        <f t="shared" si="2"/>
        <v>0</v>
      </c>
      <c r="O230" s="332">
        <f t="shared" si="1"/>
        <v>0</v>
      </c>
      <c r="R230" s="404">
        <f t="shared" si="0"/>
        <v>0</v>
      </c>
    </row>
    <row r="231" spans="1:18" ht="33.75" customHeight="1" x14ac:dyDescent="0.3">
      <c r="A231" s="340"/>
      <c r="B231" s="341"/>
      <c r="C231" s="422"/>
      <c r="D231" s="423" t="s">
        <v>842</v>
      </c>
      <c r="E231" s="424" t="s">
        <v>863</v>
      </c>
      <c r="F231" s="425"/>
      <c r="G231" s="536"/>
      <c r="H231" s="422"/>
      <c r="I231" s="423" t="s">
        <v>842</v>
      </c>
      <c r="J231" s="424" t="s">
        <v>863</v>
      </c>
      <c r="K231" s="425"/>
      <c r="L231" s="536"/>
      <c r="M231" s="497"/>
      <c r="N231" s="404">
        <f t="shared" si="2"/>
        <v>0</v>
      </c>
      <c r="O231" s="332">
        <f t="shared" si="1"/>
        <v>0</v>
      </c>
      <c r="R231" s="404">
        <f t="shared" si="0"/>
        <v>0</v>
      </c>
    </row>
    <row r="232" spans="1:18" ht="33.75" customHeight="1" x14ac:dyDescent="0.3">
      <c r="A232" s="340"/>
      <c r="B232" s="341"/>
      <c r="C232" s="422"/>
      <c r="D232" s="423" t="s">
        <v>722</v>
      </c>
      <c r="E232" s="424" t="s">
        <v>864</v>
      </c>
      <c r="F232" s="425"/>
      <c r="G232" s="536"/>
      <c r="H232" s="422"/>
      <c r="I232" s="423" t="s">
        <v>722</v>
      </c>
      <c r="J232" s="424" t="s">
        <v>864</v>
      </c>
      <c r="K232" s="425"/>
      <c r="L232" s="536"/>
      <c r="M232" s="497"/>
      <c r="N232" s="404">
        <f t="shared" si="2"/>
        <v>0</v>
      </c>
      <c r="O232" s="332">
        <f t="shared" si="1"/>
        <v>0</v>
      </c>
      <c r="R232" s="404">
        <f t="shared" si="0"/>
        <v>0</v>
      </c>
    </row>
    <row r="233" spans="1:18" ht="33.75" customHeight="1" x14ac:dyDescent="0.3">
      <c r="A233" s="340"/>
      <c r="B233" s="341"/>
      <c r="C233" s="422"/>
      <c r="D233" s="423"/>
      <c r="E233" s="424" t="s">
        <v>1195</v>
      </c>
      <c r="F233" s="425"/>
      <c r="G233" s="536">
        <v>7000000000</v>
      </c>
      <c r="H233" s="422"/>
      <c r="I233" s="423"/>
      <c r="J233" s="424"/>
      <c r="K233" s="425"/>
      <c r="L233" s="536"/>
      <c r="M233" s="497"/>
      <c r="N233" s="404"/>
      <c r="R233" s="404"/>
    </row>
    <row r="234" spans="1:18" ht="33.75" customHeight="1" x14ac:dyDescent="0.3">
      <c r="A234" s="340"/>
      <c r="B234" s="341"/>
      <c r="C234" s="422"/>
      <c r="D234" s="423"/>
      <c r="E234" s="424" t="s">
        <v>1196</v>
      </c>
      <c r="F234" s="425"/>
      <c r="G234" s="536">
        <v>7000000000</v>
      </c>
      <c r="H234" s="422"/>
      <c r="I234" s="423"/>
      <c r="J234" s="424"/>
      <c r="K234" s="425"/>
      <c r="L234" s="536"/>
      <c r="M234" s="497"/>
      <c r="N234" s="404"/>
      <c r="R234" s="404"/>
    </row>
    <row r="235" spans="1:18" ht="33.75" customHeight="1" x14ac:dyDescent="0.3">
      <c r="A235" s="340"/>
      <c r="B235" s="341"/>
      <c r="C235" s="397" t="s">
        <v>865</v>
      </c>
      <c r="D235" s="398"/>
      <c r="E235" s="349" t="s">
        <v>866</v>
      </c>
      <c r="F235" s="399" t="s">
        <v>840</v>
      </c>
      <c r="G235" s="535"/>
      <c r="H235" s="397" t="s">
        <v>865</v>
      </c>
      <c r="I235" s="398"/>
      <c r="J235" s="349" t="s">
        <v>866</v>
      </c>
      <c r="K235" s="399" t="s">
        <v>840</v>
      </c>
      <c r="L235" s="535"/>
      <c r="M235" s="497"/>
      <c r="N235" s="404">
        <f t="shared" si="2"/>
        <v>0</v>
      </c>
      <c r="O235" s="332">
        <f t="shared" si="1"/>
        <v>0</v>
      </c>
      <c r="R235" s="404">
        <f t="shared" si="0"/>
        <v>0</v>
      </c>
    </row>
    <row r="236" spans="1:18" ht="33.75" customHeight="1" x14ac:dyDescent="0.3">
      <c r="A236" s="340"/>
      <c r="B236" s="341"/>
      <c r="C236" s="422"/>
      <c r="D236" s="423" t="s">
        <v>868</v>
      </c>
      <c r="E236" s="424" t="s">
        <v>867</v>
      </c>
      <c r="F236" s="425"/>
      <c r="G236" s="536">
        <v>3000000000</v>
      </c>
      <c r="H236" s="422"/>
      <c r="I236" s="423" t="s">
        <v>868</v>
      </c>
      <c r="J236" s="424" t="s">
        <v>867</v>
      </c>
      <c r="K236" s="425"/>
      <c r="L236" s="536">
        <v>2000000000</v>
      </c>
      <c r="M236" s="497"/>
      <c r="N236" s="404">
        <f t="shared" si="2"/>
        <v>300000000</v>
      </c>
      <c r="O236" s="332">
        <f t="shared" si="1"/>
        <v>3000000000000</v>
      </c>
      <c r="R236" s="404">
        <f t="shared" si="0"/>
        <v>2000000000000</v>
      </c>
    </row>
    <row r="237" spans="1:18" ht="33.75" customHeight="1" x14ac:dyDescent="0.3">
      <c r="A237" s="340"/>
      <c r="B237" s="341"/>
      <c r="C237" s="422"/>
      <c r="D237" s="423" t="s">
        <v>870</v>
      </c>
      <c r="E237" s="424" t="s">
        <v>1198</v>
      </c>
      <c r="F237" s="425"/>
      <c r="G237" s="536">
        <v>3000000000</v>
      </c>
      <c r="H237" s="422"/>
      <c r="I237" s="423" t="s">
        <v>870</v>
      </c>
      <c r="J237" s="424" t="s">
        <v>869</v>
      </c>
      <c r="K237" s="425"/>
      <c r="L237" s="536">
        <v>5000000000</v>
      </c>
      <c r="M237" s="497"/>
      <c r="N237" s="404">
        <f t="shared" si="2"/>
        <v>300000000</v>
      </c>
      <c r="O237" s="332">
        <f t="shared" si="1"/>
        <v>3000000000000</v>
      </c>
      <c r="R237" s="404">
        <f t="shared" si="0"/>
        <v>5000000000000</v>
      </c>
    </row>
    <row r="238" spans="1:18" ht="33.75" customHeight="1" x14ac:dyDescent="0.3">
      <c r="A238" s="340"/>
      <c r="B238" s="341"/>
      <c r="C238" s="422"/>
      <c r="D238" s="423" t="s">
        <v>870</v>
      </c>
      <c r="E238" s="424" t="s">
        <v>1197</v>
      </c>
      <c r="F238" s="399"/>
      <c r="G238" s="536">
        <v>3000000000</v>
      </c>
      <c r="H238" s="422"/>
      <c r="I238" s="423" t="s">
        <v>870</v>
      </c>
      <c r="J238" s="424" t="s">
        <v>871</v>
      </c>
      <c r="K238" s="425"/>
      <c r="L238" s="536">
        <v>3000000000</v>
      </c>
      <c r="M238" s="497"/>
      <c r="N238" s="404">
        <f t="shared" si="2"/>
        <v>300000000</v>
      </c>
      <c r="O238" s="332">
        <f t="shared" si="1"/>
        <v>3000000000000</v>
      </c>
      <c r="R238" s="404">
        <f t="shared" si="0"/>
        <v>3000000000000</v>
      </c>
    </row>
    <row r="239" spans="1:18" ht="33.75" customHeight="1" x14ac:dyDescent="0.3">
      <c r="A239" s="340"/>
      <c r="B239" s="341"/>
      <c r="C239" s="422"/>
      <c r="D239" s="423" t="s">
        <v>873</v>
      </c>
      <c r="E239" s="424" t="s">
        <v>872</v>
      </c>
      <c r="F239" s="425"/>
      <c r="G239" s="536">
        <v>3000000000</v>
      </c>
      <c r="H239" s="422"/>
      <c r="I239" s="423" t="s">
        <v>873</v>
      </c>
      <c r="J239" s="424" t="s">
        <v>872</v>
      </c>
      <c r="K239" s="425"/>
      <c r="L239" s="536">
        <v>3000000000</v>
      </c>
      <c r="M239" s="497"/>
      <c r="N239" s="404">
        <f t="shared" si="2"/>
        <v>300000000</v>
      </c>
      <c r="O239" s="332">
        <f t="shared" si="1"/>
        <v>3000000000000</v>
      </c>
      <c r="R239" s="404">
        <f t="shared" si="0"/>
        <v>3000000000000</v>
      </c>
    </row>
    <row r="240" spans="1:18" ht="33.75" customHeight="1" x14ac:dyDescent="0.3">
      <c r="A240" s="340"/>
      <c r="B240" s="341"/>
      <c r="C240" s="422"/>
      <c r="D240" s="423" t="s">
        <v>723</v>
      </c>
      <c r="E240" s="424" t="s">
        <v>874</v>
      </c>
      <c r="F240" s="425"/>
      <c r="G240" s="536">
        <v>3000000000</v>
      </c>
      <c r="H240" s="422"/>
      <c r="I240" s="423" t="s">
        <v>723</v>
      </c>
      <c r="J240" s="424" t="s">
        <v>874</v>
      </c>
      <c r="K240" s="425"/>
      <c r="L240" s="536">
        <v>3000000000</v>
      </c>
      <c r="M240" s="497"/>
      <c r="N240" s="404">
        <f t="shared" si="2"/>
        <v>300000000</v>
      </c>
      <c r="O240" s="332">
        <f t="shared" si="1"/>
        <v>3000000000000</v>
      </c>
      <c r="R240" s="404">
        <f t="shared" si="0"/>
        <v>3000000000000</v>
      </c>
    </row>
    <row r="241" spans="1:18" ht="33.75" customHeight="1" x14ac:dyDescent="0.3">
      <c r="A241" s="340"/>
      <c r="B241" s="341"/>
      <c r="C241" s="422"/>
      <c r="D241" s="423" t="s">
        <v>868</v>
      </c>
      <c r="E241" s="424" t="s">
        <v>875</v>
      </c>
      <c r="F241" s="425"/>
      <c r="G241" s="536">
        <v>3000000000</v>
      </c>
      <c r="H241" s="422"/>
      <c r="I241" s="423" t="s">
        <v>868</v>
      </c>
      <c r="J241" s="424" t="s">
        <v>875</v>
      </c>
      <c r="K241" s="425"/>
      <c r="L241" s="536">
        <v>3000000000</v>
      </c>
      <c r="M241" s="497"/>
      <c r="N241" s="404">
        <f t="shared" si="2"/>
        <v>300000000</v>
      </c>
      <c r="O241" s="332">
        <f t="shared" si="1"/>
        <v>3000000000000</v>
      </c>
      <c r="R241" s="404">
        <f t="shared" si="0"/>
        <v>3000000000000</v>
      </c>
    </row>
    <row r="242" spans="1:18" ht="33.75" customHeight="1" x14ac:dyDescent="0.3">
      <c r="A242" s="340"/>
      <c r="B242" s="341"/>
      <c r="C242" s="356"/>
      <c r="D242" s="423" t="s">
        <v>870</v>
      </c>
      <c r="E242" s="424" t="s">
        <v>876</v>
      </c>
      <c r="F242" s="425"/>
      <c r="G242" s="536"/>
      <c r="H242" s="356"/>
      <c r="I242" s="423" t="s">
        <v>870</v>
      </c>
      <c r="J242" s="424" t="s">
        <v>876</v>
      </c>
      <c r="K242" s="358"/>
      <c r="L242" s="536"/>
      <c r="M242" s="497"/>
      <c r="N242" s="404">
        <f t="shared" si="2"/>
        <v>0</v>
      </c>
      <c r="O242" s="332">
        <f t="shared" si="1"/>
        <v>0</v>
      </c>
      <c r="R242" s="404">
        <f t="shared" si="0"/>
        <v>0</v>
      </c>
    </row>
    <row r="243" spans="1:18" ht="33.75" customHeight="1" x14ac:dyDescent="0.3">
      <c r="A243" s="340"/>
      <c r="B243" s="341"/>
      <c r="C243" s="356"/>
      <c r="D243" s="423" t="s">
        <v>870</v>
      </c>
      <c r="E243" s="424" t="s">
        <v>877</v>
      </c>
      <c r="F243" s="425"/>
      <c r="G243" s="536"/>
      <c r="H243" s="356"/>
      <c r="I243" s="423" t="s">
        <v>870</v>
      </c>
      <c r="J243" s="424" t="s">
        <v>877</v>
      </c>
      <c r="K243" s="358"/>
      <c r="L243" s="536"/>
      <c r="M243" s="497"/>
      <c r="N243" s="404">
        <f t="shared" si="2"/>
        <v>0</v>
      </c>
      <c r="O243" s="332">
        <f t="shared" si="1"/>
        <v>0</v>
      </c>
      <c r="R243" s="404">
        <f t="shared" ref="R243:R306" si="3">L243*1000</f>
        <v>0</v>
      </c>
    </row>
    <row r="244" spans="1:18" ht="33.75" customHeight="1" x14ac:dyDescent="0.3">
      <c r="A244" s="340"/>
      <c r="B244" s="341"/>
      <c r="C244" s="356"/>
      <c r="D244" s="423" t="s">
        <v>879</v>
      </c>
      <c r="E244" s="424" t="s">
        <v>878</v>
      </c>
      <c r="F244" s="425"/>
      <c r="G244" s="536"/>
      <c r="H244" s="356"/>
      <c r="I244" s="423" t="s">
        <v>879</v>
      </c>
      <c r="J244" s="424" t="s">
        <v>878</v>
      </c>
      <c r="K244" s="358"/>
      <c r="L244" s="536"/>
      <c r="M244" s="497"/>
      <c r="N244" s="404">
        <f t="shared" si="2"/>
        <v>0</v>
      </c>
      <c r="O244" s="332">
        <f t="shared" ref="O244:O284" si="4">G244*1000</f>
        <v>0</v>
      </c>
      <c r="R244" s="404">
        <f t="shared" si="3"/>
        <v>0</v>
      </c>
    </row>
    <row r="245" spans="1:18" ht="33.75" customHeight="1" x14ac:dyDescent="0.3">
      <c r="A245" s="340"/>
      <c r="B245" s="341"/>
      <c r="C245" s="356"/>
      <c r="D245" s="423" t="s">
        <v>879</v>
      </c>
      <c r="E245" s="424" t="s">
        <v>880</v>
      </c>
      <c r="F245" s="358"/>
      <c r="G245" s="536"/>
      <c r="H245" s="356"/>
      <c r="I245" s="423" t="s">
        <v>879</v>
      </c>
      <c r="J245" s="424" t="s">
        <v>880</v>
      </c>
      <c r="K245" s="358"/>
      <c r="L245" s="536"/>
      <c r="M245" s="497"/>
      <c r="N245" s="404">
        <f t="shared" si="2"/>
        <v>0</v>
      </c>
      <c r="O245" s="332">
        <f t="shared" si="4"/>
        <v>0</v>
      </c>
      <c r="R245" s="404">
        <f t="shared" si="3"/>
        <v>0</v>
      </c>
    </row>
    <row r="246" spans="1:18" ht="33.75" customHeight="1" x14ac:dyDescent="0.3">
      <c r="A246" s="340"/>
      <c r="B246" s="341"/>
      <c r="C246" s="356"/>
      <c r="D246" s="423" t="s">
        <v>842</v>
      </c>
      <c r="E246" s="424" t="s">
        <v>881</v>
      </c>
      <c r="F246" s="358"/>
      <c r="G246" s="536"/>
      <c r="H246" s="356"/>
      <c r="I246" s="423" t="s">
        <v>842</v>
      </c>
      <c r="J246" s="424" t="s">
        <v>881</v>
      </c>
      <c r="K246" s="358"/>
      <c r="L246" s="536"/>
      <c r="M246" s="497"/>
      <c r="N246" s="404">
        <f t="shared" si="2"/>
        <v>0</v>
      </c>
      <c r="O246" s="332">
        <f t="shared" si="4"/>
        <v>0</v>
      </c>
      <c r="R246" s="404">
        <f t="shared" si="3"/>
        <v>0</v>
      </c>
    </row>
    <row r="247" spans="1:18" ht="33.75" customHeight="1" x14ac:dyDescent="0.3">
      <c r="A247" s="340"/>
      <c r="B247" s="341"/>
      <c r="C247" s="356"/>
      <c r="D247" s="423" t="s">
        <v>842</v>
      </c>
      <c r="E247" s="424" t="s">
        <v>882</v>
      </c>
      <c r="F247" s="358"/>
      <c r="G247" s="536"/>
      <c r="H247" s="356"/>
      <c r="I247" s="423" t="s">
        <v>842</v>
      </c>
      <c r="J247" s="424" t="s">
        <v>882</v>
      </c>
      <c r="K247" s="358"/>
      <c r="L247" s="536"/>
      <c r="M247" s="497"/>
      <c r="N247" s="404">
        <f t="shared" si="2"/>
        <v>0</v>
      </c>
      <c r="O247" s="332">
        <f t="shared" si="4"/>
        <v>0</v>
      </c>
      <c r="R247" s="404">
        <f t="shared" si="3"/>
        <v>0</v>
      </c>
    </row>
    <row r="248" spans="1:18" ht="33.75" customHeight="1" x14ac:dyDescent="0.3">
      <c r="A248" s="340"/>
      <c r="B248" s="341"/>
      <c r="C248" s="356"/>
      <c r="D248" s="423" t="s">
        <v>868</v>
      </c>
      <c r="E248" s="424" t="s">
        <v>883</v>
      </c>
      <c r="F248" s="358"/>
      <c r="G248" s="536"/>
      <c r="H248" s="356"/>
      <c r="I248" s="423" t="s">
        <v>868</v>
      </c>
      <c r="J248" s="424" t="s">
        <v>883</v>
      </c>
      <c r="K248" s="358"/>
      <c r="L248" s="536"/>
      <c r="M248" s="497"/>
      <c r="N248" s="404">
        <f t="shared" si="2"/>
        <v>0</v>
      </c>
      <c r="O248" s="332">
        <f t="shared" si="4"/>
        <v>0</v>
      </c>
      <c r="R248" s="404">
        <f t="shared" si="3"/>
        <v>0</v>
      </c>
    </row>
    <row r="249" spans="1:18" ht="33.75" customHeight="1" x14ac:dyDescent="0.3">
      <c r="A249" s="340"/>
      <c r="B249" s="341"/>
      <c r="C249" s="356"/>
      <c r="D249" s="423" t="s">
        <v>868</v>
      </c>
      <c r="E249" s="424" t="s">
        <v>884</v>
      </c>
      <c r="F249" s="358"/>
      <c r="G249" s="536"/>
      <c r="H249" s="356"/>
      <c r="I249" s="423" t="s">
        <v>868</v>
      </c>
      <c r="J249" s="424" t="s">
        <v>884</v>
      </c>
      <c r="K249" s="358"/>
      <c r="L249" s="536"/>
      <c r="M249" s="497"/>
      <c r="N249" s="404">
        <f t="shared" si="2"/>
        <v>0</v>
      </c>
      <c r="O249" s="332">
        <f t="shared" si="4"/>
        <v>0</v>
      </c>
      <c r="R249" s="404">
        <f t="shared" si="3"/>
        <v>0</v>
      </c>
    </row>
    <row r="250" spans="1:18" ht="33.75" customHeight="1" x14ac:dyDescent="0.3">
      <c r="A250" s="340"/>
      <c r="B250" s="341"/>
      <c r="C250" s="356"/>
      <c r="D250" s="423" t="s">
        <v>879</v>
      </c>
      <c r="E250" s="424" t="s">
        <v>885</v>
      </c>
      <c r="F250" s="358"/>
      <c r="G250" s="536"/>
      <c r="H250" s="356"/>
      <c r="I250" s="423" t="s">
        <v>879</v>
      </c>
      <c r="J250" s="424" t="s">
        <v>885</v>
      </c>
      <c r="K250" s="358"/>
      <c r="L250" s="536"/>
      <c r="M250" s="497"/>
      <c r="N250" s="404">
        <f t="shared" si="2"/>
        <v>0</v>
      </c>
      <c r="O250" s="332">
        <f t="shared" si="4"/>
        <v>0</v>
      </c>
      <c r="R250" s="404">
        <f t="shared" si="3"/>
        <v>0</v>
      </c>
    </row>
    <row r="251" spans="1:18" ht="33.75" customHeight="1" x14ac:dyDescent="0.3">
      <c r="A251" s="340"/>
      <c r="B251" s="341"/>
      <c r="C251" s="356"/>
      <c r="D251" s="423" t="s">
        <v>868</v>
      </c>
      <c r="E251" s="424" t="s">
        <v>886</v>
      </c>
      <c r="F251" s="358"/>
      <c r="G251" s="536"/>
      <c r="H251" s="356"/>
      <c r="I251" s="423" t="s">
        <v>868</v>
      </c>
      <c r="J251" s="424" t="s">
        <v>886</v>
      </c>
      <c r="K251" s="358"/>
      <c r="L251" s="536"/>
      <c r="M251" s="497"/>
      <c r="N251" s="404">
        <f t="shared" si="2"/>
        <v>0</v>
      </c>
      <c r="O251" s="332">
        <f t="shared" si="4"/>
        <v>0</v>
      </c>
      <c r="R251" s="404">
        <f t="shared" si="3"/>
        <v>0</v>
      </c>
    </row>
    <row r="252" spans="1:18" ht="33.75" customHeight="1" x14ac:dyDescent="0.3">
      <c r="A252" s="340"/>
      <c r="B252" s="341"/>
      <c r="C252" s="356"/>
      <c r="D252" s="423" t="s">
        <v>868</v>
      </c>
      <c r="E252" s="424" t="s">
        <v>887</v>
      </c>
      <c r="F252" s="358"/>
      <c r="G252" s="536"/>
      <c r="H252" s="356"/>
      <c r="I252" s="423" t="s">
        <v>868</v>
      </c>
      <c r="J252" s="424" t="s">
        <v>887</v>
      </c>
      <c r="K252" s="358"/>
      <c r="L252" s="536"/>
      <c r="M252" s="497"/>
      <c r="N252" s="404">
        <f t="shared" si="2"/>
        <v>0</v>
      </c>
      <c r="O252" s="332">
        <f t="shared" si="4"/>
        <v>0</v>
      </c>
      <c r="R252" s="404">
        <f t="shared" si="3"/>
        <v>0</v>
      </c>
    </row>
    <row r="253" spans="1:18" ht="33.75" customHeight="1" x14ac:dyDescent="0.3">
      <c r="A253" s="340"/>
      <c r="B253" s="341"/>
      <c r="C253" s="356"/>
      <c r="D253" s="423" t="s">
        <v>868</v>
      </c>
      <c r="E253" s="424" t="s">
        <v>888</v>
      </c>
      <c r="F253" s="358"/>
      <c r="G253" s="536"/>
      <c r="H253" s="356"/>
      <c r="I253" s="423" t="s">
        <v>868</v>
      </c>
      <c r="J253" s="424" t="s">
        <v>888</v>
      </c>
      <c r="K253" s="358"/>
      <c r="L253" s="536"/>
      <c r="M253" s="497"/>
      <c r="N253" s="404">
        <f t="shared" si="2"/>
        <v>0</v>
      </c>
      <c r="O253" s="332">
        <f t="shared" si="4"/>
        <v>0</v>
      </c>
      <c r="R253" s="404">
        <f t="shared" si="3"/>
        <v>0</v>
      </c>
    </row>
    <row r="254" spans="1:18" ht="33.75" customHeight="1" x14ac:dyDescent="0.3">
      <c r="A254" s="340"/>
      <c r="B254" s="341"/>
      <c r="C254" s="356"/>
      <c r="D254" s="423" t="s">
        <v>868</v>
      </c>
      <c r="E254" s="424" t="s">
        <v>889</v>
      </c>
      <c r="F254" s="358"/>
      <c r="G254" s="536"/>
      <c r="H254" s="356"/>
      <c r="I254" s="423" t="s">
        <v>868</v>
      </c>
      <c r="J254" s="424" t="s">
        <v>889</v>
      </c>
      <c r="K254" s="358"/>
      <c r="L254" s="536"/>
      <c r="M254" s="497"/>
      <c r="N254" s="404">
        <f t="shared" si="2"/>
        <v>0</v>
      </c>
      <c r="O254" s="332">
        <f t="shared" si="4"/>
        <v>0</v>
      </c>
      <c r="R254" s="404">
        <f t="shared" si="3"/>
        <v>0</v>
      </c>
    </row>
    <row r="255" spans="1:18" ht="33.75" customHeight="1" x14ac:dyDescent="0.3">
      <c r="A255" s="340"/>
      <c r="B255" s="341"/>
      <c r="C255" s="356"/>
      <c r="D255" s="423" t="s">
        <v>868</v>
      </c>
      <c r="E255" s="424" t="s">
        <v>890</v>
      </c>
      <c r="F255" s="358"/>
      <c r="G255" s="536"/>
      <c r="H255" s="356"/>
      <c r="I255" s="423" t="s">
        <v>868</v>
      </c>
      <c r="J255" s="424" t="s">
        <v>890</v>
      </c>
      <c r="K255" s="358"/>
      <c r="L255" s="536"/>
      <c r="M255" s="497"/>
      <c r="N255" s="404">
        <f t="shared" si="2"/>
        <v>0</v>
      </c>
      <c r="O255" s="332">
        <f t="shared" si="4"/>
        <v>0</v>
      </c>
      <c r="R255" s="404">
        <f t="shared" si="3"/>
        <v>0</v>
      </c>
    </row>
    <row r="256" spans="1:18" ht="33.75" customHeight="1" x14ac:dyDescent="0.3">
      <c r="A256" s="340"/>
      <c r="B256" s="341"/>
      <c r="C256" s="356"/>
      <c r="D256" s="423" t="s">
        <v>667</v>
      </c>
      <c r="E256" s="424" t="s">
        <v>891</v>
      </c>
      <c r="F256" s="358"/>
      <c r="G256" s="536"/>
      <c r="H256" s="356"/>
      <c r="I256" s="423" t="s">
        <v>667</v>
      </c>
      <c r="J256" s="424" t="s">
        <v>891</v>
      </c>
      <c r="K256" s="358"/>
      <c r="L256" s="536"/>
      <c r="M256" s="497"/>
      <c r="N256" s="404">
        <f t="shared" si="2"/>
        <v>0</v>
      </c>
      <c r="O256" s="332">
        <f t="shared" si="4"/>
        <v>0</v>
      </c>
      <c r="R256" s="404">
        <f t="shared" si="3"/>
        <v>0</v>
      </c>
    </row>
    <row r="257" spans="1:18" ht="33.75" customHeight="1" x14ac:dyDescent="0.3">
      <c r="A257" s="340"/>
      <c r="B257" s="341"/>
      <c r="C257" s="356"/>
      <c r="D257" s="423" t="s">
        <v>667</v>
      </c>
      <c r="E257" s="424" t="s">
        <v>892</v>
      </c>
      <c r="F257" s="358"/>
      <c r="G257" s="536"/>
      <c r="H257" s="356"/>
      <c r="I257" s="423" t="s">
        <v>667</v>
      </c>
      <c r="J257" s="424" t="s">
        <v>892</v>
      </c>
      <c r="K257" s="358"/>
      <c r="L257" s="536"/>
      <c r="M257" s="497"/>
      <c r="N257" s="404">
        <f t="shared" si="2"/>
        <v>0</v>
      </c>
      <c r="O257" s="332">
        <f t="shared" si="4"/>
        <v>0</v>
      </c>
      <c r="R257" s="404">
        <f t="shared" si="3"/>
        <v>0</v>
      </c>
    </row>
    <row r="258" spans="1:18" ht="33.75" customHeight="1" x14ac:dyDescent="0.3">
      <c r="A258" s="340"/>
      <c r="B258" s="341"/>
      <c r="C258" s="356"/>
      <c r="D258" s="423" t="s">
        <v>879</v>
      </c>
      <c r="E258" s="424" t="s">
        <v>893</v>
      </c>
      <c r="F258" s="358"/>
      <c r="G258" s="536">
        <v>5000000000</v>
      </c>
      <c r="H258" s="356"/>
      <c r="I258" s="423" t="s">
        <v>879</v>
      </c>
      <c r="J258" s="424" t="s">
        <v>893</v>
      </c>
      <c r="K258" s="358"/>
      <c r="L258" s="536"/>
      <c r="M258" s="497"/>
      <c r="N258" s="404">
        <f t="shared" si="2"/>
        <v>500000000</v>
      </c>
      <c r="O258" s="332">
        <f t="shared" si="4"/>
        <v>5000000000000</v>
      </c>
      <c r="R258" s="404">
        <f t="shared" si="3"/>
        <v>0</v>
      </c>
    </row>
    <row r="259" spans="1:18" ht="33.75" customHeight="1" x14ac:dyDescent="0.3">
      <c r="A259" s="340"/>
      <c r="B259" s="341"/>
      <c r="C259" s="356"/>
      <c r="D259" s="423" t="s">
        <v>879</v>
      </c>
      <c r="E259" s="424" t="s">
        <v>894</v>
      </c>
      <c r="F259" s="358"/>
      <c r="G259" s="536"/>
      <c r="H259" s="356"/>
      <c r="I259" s="423" t="s">
        <v>879</v>
      </c>
      <c r="J259" s="424" t="s">
        <v>894</v>
      </c>
      <c r="K259" s="358"/>
      <c r="L259" s="536"/>
      <c r="M259" s="497"/>
      <c r="N259" s="404">
        <f t="shared" si="2"/>
        <v>0</v>
      </c>
      <c r="O259" s="332">
        <f t="shared" si="4"/>
        <v>0</v>
      </c>
      <c r="R259" s="404">
        <f t="shared" si="3"/>
        <v>0</v>
      </c>
    </row>
    <row r="260" spans="1:18" ht="33.75" customHeight="1" x14ac:dyDescent="0.3">
      <c r="A260" s="340"/>
      <c r="B260" s="341"/>
      <c r="C260" s="356"/>
      <c r="D260" s="423" t="s">
        <v>879</v>
      </c>
      <c r="E260" s="424" t="s">
        <v>895</v>
      </c>
      <c r="F260" s="358"/>
      <c r="G260" s="536"/>
      <c r="H260" s="356"/>
      <c r="I260" s="423" t="s">
        <v>879</v>
      </c>
      <c r="J260" s="424" t="s">
        <v>895</v>
      </c>
      <c r="K260" s="358"/>
      <c r="L260" s="536"/>
      <c r="M260" s="497"/>
      <c r="N260" s="404">
        <f t="shared" si="2"/>
        <v>0</v>
      </c>
      <c r="O260" s="332">
        <f t="shared" si="4"/>
        <v>0</v>
      </c>
      <c r="R260" s="404">
        <f t="shared" si="3"/>
        <v>0</v>
      </c>
    </row>
    <row r="261" spans="1:18" ht="33.75" customHeight="1" x14ac:dyDescent="0.3">
      <c r="A261" s="340"/>
      <c r="B261" s="341"/>
      <c r="C261" s="356"/>
      <c r="D261" s="423" t="s">
        <v>879</v>
      </c>
      <c r="E261" s="424" t="s">
        <v>896</v>
      </c>
      <c r="F261" s="358"/>
      <c r="G261" s="536"/>
      <c r="H261" s="356"/>
      <c r="I261" s="423" t="s">
        <v>879</v>
      </c>
      <c r="J261" s="424" t="s">
        <v>896</v>
      </c>
      <c r="K261" s="358"/>
      <c r="L261" s="536"/>
      <c r="M261" s="497"/>
      <c r="N261" s="404">
        <f t="shared" si="2"/>
        <v>0</v>
      </c>
      <c r="O261" s="332">
        <f t="shared" si="4"/>
        <v>0</v>
      </c>
      <c r="R261" s="404">
        <f t="shared" si="3"/>
        <v>0</v>
      </c>
    </row>
    <row r="262" spans="1:18" ht="33.75" customHeight="1" x14ac:dyDescent="0.3">
      <c r="A262" s="340"/>
      <c r="B262" s="341"/>
      <c r="C262" s="356"/>
      <c r="D262" s="423" t="s">
        <v>879</v>
      </c>
      <c r="E262" s="424" t="s">
        <v>897</v>
      </c>
      <c r="F262" s="358"/>
      <c r="G262" s="536"/>
      <c r="H262" s="356"/>
      <c r="I262" s="423" t="s">
        <v>879</v>
      </c>
      <c r="J262" s="424" t="s">
        <v>897</v>
      </c>
      <c r="K262" s="358"/>
      <c r="L262" s="536"/>
      <c r="M262" s="497"/>
      <c r="N262" s="404">
        <f t="shared" si="2"/>
        <v>0</v>
      </c>
      <c r="O262" s="332">
        <f t="shared" si="4"/>
        <v>0</v>
      </c>
      <c r="R262" s="404">
        <f t="shared" si="3"/>
        <v>0</v>
      </c>
    </row>
    <row r="263" spans="1:18" ht="33.75" customHeight="1" x14ac:dyDescent="0.3">
      <c r="A263" s="340"/>
      <c r="B263" s="341"/>
      <c r="C263" s="356"/>
      <c r="D263" s="423" t="s">
        <v>879</v>
      </c>
      <c r="E263" s="424" t="s">
        <v>898</v>
      </c>
      <c r="F263" s="358"/>
      <c r="G263" s="536"/>
      <c r="H263" s="356"/>
      <c r="I263" s="423" t="s">
        <v>879</v>
      </c>
      <c r="J263" s="424" t="s">
        <v>898</v>
      </c>
      <c r="K263" s="358"/>
      <c r="L263" s="536"/>
      <c r="M263" s="497"/>
      <c r="N263" s="404">
        <f t="shared" si="2"/>
        <v>0</v>
      </c>
      <c r="O263" s="332">
        <f t="shared" si="4"/>
        <v>0</v>
      </c>
      <c r="R263" s="404">
        <f t="shared" si="3"/>
        <v>0</v>
      </c>
    </row>
    <row r="264" spans="1:18" ht="33.75" customHeight="1" x14ac:dyDescent="0.3">
      <c r="A264" s="340"/>
      <c r="B264" s="341"/>
      <c r="C264" s="356"/>
      <c r="D264" s="423" t="s">
        <v>879</v>
      </c>
      <c r="E264" s="424" t="s">
        <v>899</v>
      </c>
      <c r="F264" s="358"/>
      <c r="G264" s="536"/>
      <c r="H264" s="356"/>
      <c r="I264" s="423" t="s">
        <v>879</v>
      </c>
      <c r="J264" s="424" t="s">
        <v>899</v>
      </c>
      <c r="K264" s="358"/>
      <c r="L264" s="536"/>
      <c r="M264" s="497"/>
      <c r="N264" s="404">
        <f t="shared" si="2"/>
        <v>0</v>
      </c>
      <c r="O264" s="332">
        <f t="shared" si="4"/>
        <v>0</v>
      </c>
      <c r="R264" s="404">
        <f t="shared" si="3"/>
        <v>0</v>
      </c>
    </row>
    <row r="265" spans="1:18" ht="33.75" customHeight="1" x14ac:dyDescent="0.3">
      <c r="A265" s="340"/>
      <c r="B265" s="341"/>
      <c r="C265" s="356"/>
      <c r="D265" s="423" t="s">
        <v>879</v>
      </c>
      <c r="E265" s="424" t="s">
        <v>900</v>
      </c>
      <c r="F265" s="358"/>
      <c r="G265" s="536"/>
      <c r="H265" s="356"/>
      <c r="I265" s="423" t="s">
        <v>879</v>
      </c>
      <c r="J265" s="424" t="s">
        <v>900</v>
      </c>
      <c r="K265" s="358"/>
      <c r="L265" s="536"/>
      <c r="M265" s="497"/>
      <c r="N265" s="404">
        <f t="shared" si="2"/>
        <v>0</v>
      </c>
      <c r="O265" s="332">
        <f t="shared" si="4"/>
        <v>0</v>
      </c>
      <c r="R265" s="404">
        <f t="shared" si="3"/>
        <v>0</v>
      </c>
    </row>
    <row r="266" spans="1:18" ht="33.75" customHeight="1" x14ac:dyDescent="0.3">
      <c r="A266" s="340"/>
      <c r="B266" s="341"/>
      <c r="C266" s="356"/>
      <c r="D266" s="423" t="s">
        <v>879</v>
      </c>
      <c r="E266" s="424" t="s">
        <v>901</v>
      </c>
      <c r="F266" s="358"/>
      <c r="G266" s="536"/>
      <c r="H266" s="356"/>
      <c r="I266" s="423" t="s">
        <v>879</v>
      </c>
      <c r="J266" s="424" t="s">
        <v>901</v>
      </c>
      <c r="K266" s="358"/>
      <c r="L266" s="536"/>
      <c r="M266" s="497"/>
      <c r="N266" s="404">
        <f t="shared" si="2"/>
        <v>0</v>
      </c>
      <c r="O266" s="332">
        <f t="shared" si="4"/>
        <v>0</v>
      </c>
      <c r="R266" s="404">
        <f t="shared" si="3"/>
        <v>0</v>
      </c>
    </row>
    <row r="267" spans="1:18" ht="33.75" customHeight="1" x14ac:dyDescent="0.3">
      <c r="A267" s="340"/>
      <c r="B267" s="341"/>
      <c r="C267" s="356"/>
      <c r="D267" s="423" t="s">
        <v>903</v>
      </c>
      <c r="E267" s="424" t="s">
        <v>902</v>
      </c>
      <c r="F267" s="358"/>
      <c r="G267" s="536"/>
      <c r="H267" s="356"/>
      <c r="I267" s="423" t="s">
        <v>903</v>
      </c>
      <c r="J267" s="424" t="s">
        <v>902</v>
      </c>
      <c r="K267" s="358"/>
      <c r="L267" s="536"/>
      <c r="M267" s="497"/>
      <c r="N267" s="404">
        <f t="shared" si="2"/>
        <v>0</v>
      </c>
      <c r="O267" s="332">
        <f t="shared" si="4"/>
        <v>0</v>
      </c>
      <c r="R267" s="404">
        <f t="shared" si="3"/>
        <v>0</v>
      </c>
    </row>
    <row r="268" spans="1:18" ht="33.75" customHeight="1" x14ac:dyDescent="0.3">
      <c r="A268" s="340"/>
      <c r="B268" s="341"/>
      <c r="C268" s="356" t="s">
        <v>904</v>
      </c>
      <c r="D268" s="357"/>
      <c r="E268" s="362" t="s">
        <v>866</v>
      </c>
      <c r="F268" s="358"/>
      <c r="G268" s="534"/>
      <c r="H268" s="356" t="s">
        <v>904</v>
      </c>
      <c r="I268" s="357"/>
      <c r="J268" s="362" t="s">
        <v>866</v>
      </c>
      <c r="K268" s="358"/>
      <c r="L268" s="534"/>
      <c r="M268" s="497"/>
      <c r="N268" s="404">
        <f t="shared" si="2"/>
        <v>0</v>
      </c>
      <c r="O268" s="332">
        <f t="shared" si="4"/>
        <v>0</v>
      </c>
      <c r="R268" s="404">
        <f t="shared" si="3"/>
        <v>0</v>
      </c>
    </row>
    <row r="269" spans="1:18" ht="33.75" customHeight="1" x14ac:dyDescent="0.3">
      <c r="A269" s="340"/>
      <c r="B269" s="341"/>
      <c r="C269" s="422"/>
      <c r="D269" s="423" t="s">
        <v>829</v>
      </c>
      <c r="E269" s="424" t="s">
        <v>905</v>
      </c>
      <c r="F269" s="358"/>
      <c r="G269" s="536"/>
      <c r="H269" s="422"/>
      <c r="I269" s="423" t="s">
        <v>829</v>
      </c>
      <c r="J269" s="424" t="s">
        <v>905</v>
      </c>
      <c r="K269" s="425"/>
      <c r="L269" s="536"/>
      <c r="M269" s="497"/>
      <c r="N269" s="404">
        <f t="shared" si="2"/>
        <v>0</v>
      </c>
      <c r="O269" s="332">
        <f t="shared" si="4"/>
        <v>0</v>
      </c>
      <c r="R269" s="404">
        <f t="shared" si="3"/>
        <v>0</v>
      </c>
    </row>
    <row r="270" spans="1:18" ht="33.75" customHeight="1" x14ac:dyDescent="0.3">
      <c r="A270" s="340"/>
      <c r="B270" s="341"/>
      <c r="C270" s="422"/>
      <c r="D270" s="423" t="s">
        <v>831</v>
      </c>
      <c r="E270" s="424" t="s">
        <v>906</v>
      </c>
      <c r="F270" s="358"/>
      <c r="G270" s="536"/>
      <c r="H270" s="422"/>
      <c r="I270" s="423" t="s">
        <v>831</v>
      </c>
      <c r="J270" s="424" t="s">
        <v>906</v>
      </c>
      <c r="K270" s="425"/>
      <c r="L270" s="536"/>
      <c r="M270" s="497"/>
      <c r="N270" s="404">
        <f t="shared" si="2"/>
        <v>0</v>
      </c>
      <c r="O270" s="332">
        <f t="shared" si="4"/>
        <v>0</v>
      </c>
      <c r="R270" s="404">
        <f t="shared" si="3"/>
        <v>0</v>
      </c>
    </row>
    <row r="271" spans="1:18" ht="33.75" customHeight="1" x14ac:dyDescent="0.3">
      <c r="A271" s="340"/>
      <c r="B271" s="341"/>
      <c r="C271" s="356"/>
      <c r="D271" s="423" t="s">
        <v>719</v>
      </c>
      <c r="E271" s="424" t="s">
        <v>907</v>
      </c>
      <c r="F271" s="358"/>
      <c r="G271" s="534"/>
      <c r="H271" s="356"/>
      <c r="I271" s="423" t="s">
        <v>719</v>
      </c>
      <c r="J271" s="424" t="s">
        <v>907</v>
      </c>
      <c r="K271" s="399"/>
      <c r="L271" s="534"/>
      <c r="M271" s="497"/>
      <c r="N271" s="404">
        <f t="shared" si="2"/>
        <v>0</v>
      </c>
      <c r="O271" s="332">
        <f t="shared" si="4"/>
        <v>0</v>
      </c>
      <c r="R271" s="404">
        <f t="shared" si="3"/>
        <v>0</v>
      </c>
    </row>
    <row r="272" spans="1:18" ht="33.75" customHeight="1" x14ac:dyDescent="0.3">
      <c r="A272" s="340"/>
      <c r="B272" s="341"/>
      <c r="C272" s="356"/>
      <c r="D272" s="423" t="s">
        <v>834</v>
      </c>
      <c r="E272" s="424" t="s">
        <v>908</v>
      </c>
      <c r="F272" s="425"/>
      <c r="G272" s="534"/>
      <c r="H272" s="356"/>
      <c r="I272" s="423" t="s">
        <v>834</v>
      </c>
      <c r="J272" s="424" t="s">
        <v>908</v>
      </c>
      <c r="K272" s="399"/>
      <c r="L272" s="534"/>
      <c r="M272" s="497"/>
      <c r="N272" s="404">
        <f t="shared" si="2"/>
        <v>0</v>
      </c>
      <c r="O272" s="332">
        <f t="shared" si="4"/>
        <v>0</v>
      </c>
      <c r="R272" s="404">
        <f t="shared" si="3"/>
        <v>0</v>
      </c>
    </row>
    <row r="273" spans="1:18" ht="33.75" customHeight="1" x14ac:dyDescent="0.3">
      <c r="A273" s="340"/>
      <c r="B273" s="341"/>
      <c r="C273" s="356"/>
      <c r="D273" s="423" t="s">
        <v>836</v>
      </c>
      <c r="E273" s="424" t="s">
        <v>835</v>
      </c>
      <c r="F273" s="425"/>
      <c r="G273" s="534"/>
      <c r="H273" s="356"/>
      <c r="I273" s="423" t="s">
        <v>836</v>
      </c>
      <c r="J273" s="424" t="s">
        <v>835</v>
      </c>
      <c r="K273" s="399"/>
      <c r="L273" s="534"/>
      <c r="M273" s="497"/>
      <c r="N273" s="404">
        <f t="shared" ref="N273:N284" si="5">G273*10%</f>
        <v>0</v>
      </c>
      <c r="O273" s="332">
        <f t="shared" si="4"/>
        <v>0</v>
      </c>
      <c r="R273" s="404">
        <f t="shared" si="3"/>
        <v>0</v>
      </c>
    </row>
    <row r="274" spans="1:18" ht="33.75" customHeight="1" x14ac:dyDescent="0.3">
      <c r="A274" s="340"/>
      <c r="B274" s="341"/>
      <c r="C274" s="397" t="s">
        <v>724</v>
      </c>
      <c r="D274" s="398"/>
      <c r="E274" s="349"/>
      <c r="F274" s="399"/>
      <c r="G274" s="395">
        <f>G275+G276+G277+G278+G279+G280</f>
        <v>16230000000</v>
      </c>
      <c r="H274" s="397" t="s">
        <v>724</v>
      </c>
      <c r="I274" s="398"/>
      <c r="J274" s="349"/>
      <c r="K274" s="399"/>
      <c r="L274" s="395">
        <f>L275+L276+L277+L278+L279+L280</f>
        <v>16230000000</v>
      </c>
      <c r="M274" s="497"/>
      <c r="N274" s="404">
        <f t="shared" si="5"/>
        <v>1623000000</v>
      </c>
      <c r="O274" s="332">
        <f t="shared" si="4"/>
        <v>16230000000000</v>
      </c>
      <c r="R274" s="404">
        <f t="shared" si="3"/>
        <v>16230000000000</v>
      </c>
    </row>
    <row r="275" spans="1:18" ht="33.75" customHeight="1" x14ac:dyDescent="0.3">
      <c r="A275" s="340"/>
      <c r="B275" s="341"/>
      <c r="C275" s="400" t="s">
        <v>725</v>
      </c>
      <c r="D275" s="401" t="s">
        <v>927</v>
      </c>
      <c r="E275" s="402" t="s">
        <v>926</v>
      </c>
      <c r="F275" s="399"/>
      <c r="G275" s="495">
        <v>7000000000</v>
      </c>
      <c r="H275" s="400" t="s">
        <v>725</v>
      </c>
      <c r="I275" s="401" t="s">
        <v>927</v>
      </c>
      <c r="J275" s="402" t="s">
        <v>926</v>
      </c>
      <c r="K275" s="403" t="s">
        <v>726</v>
      </c>
      <c r="L275" s="495">
        <v>7000000000</v>
      </c>
      <c r="M275" s="497"/>
      <c r="N275" s="404">
        <f t="shared" si="5"/>
        <v>700000000</v>
      </c>
      <c r="O275" s="332">
        <f t="shared" si="4"/>
        <v>7000000000000</v>
      </c>
      <c r="R275" s="404">
        <f t="shared" si="3"/>
        <v>7000000000000</v>
      </c>
    </row>
    <row r="276" spans="1:18" ht="33.75" customHeight="1" x14ac:dyDescent="0.3">
      <c r="A276" s="340"/>
      <c r="B276" s="341"/>
      <c r="C276" s="400" t="s">
        <v>727</v>
      </c>
      <c r="D276" s="401" t="s">
        <v>927</v>
      </c>
      <c r="E276" s="402" t="s">
        <v>484</v>
      </c>
      <c r="F276" s="399"/>
      <c r="G276" s="495">
        <v>6330000000</v>
      </c>
      <c r="H276" s="400" t="s">
        <v>727</v>
      </c>
      <c r="I276" s="401" t="s">
        <v>927</v>
      </c>
      <c r="J276" s="402" t="s">
        <v>484</v>
      </c>
      <c r="K276" s="403" t="s">
        <v>928</v>
      </c>
      <c r="L276" s="495">
        <v>6330000000</v>
      </c>
      <c r="M276" s="497"/>
      <c r="N276" s="404">
        <f t="shared" si="5"/>
        <v>633000000</v>
      </c>
      <c r="O276" s="332">
        <f t="shared" si="4"/>
        <v>6330000000000</v>
      </c>
      <c r="R276" s="404">
        <f t="shared" si="3"/>
        <v>6330000000000</v>
      </c>
    </row>
    <row r="277" spans="1:18" ht="33.75" customHeight="1" x14ac:dyDescent="0.3">
      <c r="A277" s="340"/>
      <c r="B277" s="341"/>
      <c r="C277" s="400" t="s">
        <v>930</v>
      </c>
      <c r="D277" s="401" t="s">
        <v>572</v>
      </c>
      <c r="E277" s="402" t="s">
        <v>931</v>
      </c>
      <c r="F277" s="393" t="s">
        <v>932</v>
      </c>
      <c r="G277" s="495">
        <v>1500000000</v>
      </c>
      <c r="H277" s="400" t="s">
        <v>930</v>
      </c>
      <c r="I277" s="401" t="s">
        <v>572</v>
      </c>
      <c r="J277" s="402" t="s">
        <v>931</v>
      </c>
      <c r="K277" s="393" t="s">
        <v>932</v>
      </c>
      <c r="L277" s="495">
        <v>1500000000</v>
      </c>
      <c r="M277" s="497"/>
      <c r="N277" s="404">
        <f t="shared" si="5"/>
        <v>150000000</v>
      </c>
      <c r="O277" s="332">
        <f t="shared" si="4"/>
        <v>1500000000000</v>
      </c>
      <c r="R277" s="404">
        <f t="shared" si="3"/>
        <v>1500000000000</v>
      </c>
    </row>
    <row r="278" spans="1:18" ht="33.75" customHeight="1" x14ac:dyDescent="0.3">
      <c r="A278" s="340"/>
      <c r="B278" s="341"/>
      <c r="C278" s="400" t="s">
        <v>933</v>
      </c>
      <c r="D278" s="401" t="s">
        <v>572</v>
      </c>
      <c r="E278" s="402" t="s">
        <v>934</v>
      </c>
      <c r="F278" s="393" t="s">
        <v>720</v>
      </c>
      <c r="G278" s="495">
        <v>200000000</v>
      </c>
      <c r="H278" s="400" t="s">
        <v>933</v>
      </c>
      <c r="I278" s="401" t="s">
        <v>572</v>
      </c>
      <c r="J278" s="402" t="s">
        <v>934</v>
      </c>
      <c r="K278" s="393" t="s">
        <v>720</v>
      </c>
      <c r="L278" s="495">
        <v>200000000</v>
      </c>
      <c r="M278" s="497"/>
      <c r="N278" s="404">
        <f t="shared" si="5"/>
        <v>20000000</v>
      </c>
      <c r="O278" s="332">
        <f t="shared" si="4"/>
        <v>200000000000</v>
      </c>
      <c r="R278" s="404">
        <f t="shared" si="3"/>
        <v>200000000000</v>
      </c>
    </row>
    <row r="279" spans="1:18" ht="33.75" customHeight="1" x14ac:dyDescent="0.3">
      <c r="A279" s="340"/>
      <c r="B279" s="341"/>
      <c r="C279" s="400" t="s">
        <v>935</v>
      </c>
      <c r="D279" s="401" t="s">
        <v>572</v>
      </c>
      <c r="E279" s="402" t="s">
        <v>936</v>
      </c>
      <c r="F279" s="393" t="s">
        <v>720</v>
      </c>
      <c r="G279" s="495">
        <v>1000000000</v>
      </c>
      <c r="H279" s="400" t="s">
        <v>935</v>
      </c>
      <c r="I279" s="401" t="s">
        <v>572</v>
      </c>
      <c r="J279" s="402" t="s">
        <v>936</v>
      </c>
      <c r="K279" s="393" t="s">
        <v>720</v>
      </c>
      <c r="L279" s="495">
        <v>1000000000</v>
      </c>
      <c r="M279" s="497"/>
      <c r="N279" s="404">
        <f t="shared" si="5"/>
        <v>100000000</v>
      </c>
      <c r="O279" s="332">
        <f t="shared" si="4"/>
        <v>1000000000000</v>
      </c>
      <c r="R279" s="404">
        <f t="shared" si="3"/>
        <v>1000000000000</v>
      </c>
    </row>
    <row r="280" spans="1:18" ht="33.75" customHeight="1" x14ac:dyDescent="0.3">
      <c r="A280" s="340"/>
      <c r="B280" s="341"/>
      <c r="C280" s="400" t="s">
        <v>1002</v>
      </c>
      <c r="D280" s="401" t="s">
        <v>572</v>
      </c>
      <c r="E280" s="402" t="s">
        <v>728</v>
      </c>
      <c r="F280" s="393" t="s">
        <v>937</v>
      </c>
      <c r="G280" s="495">
        <v>200000000</v>
      </c>
      <c r="H280" s="400" t="s">
        <v>1002</v>
      </c>
      <c r="I280" s="401" t="s">
        <v>572</v>
      </c>
      <c r="J280" s="402" t="s">
        <v>728</v>
      </c>
      <c r="K280" s="393" t="s">
        <v>937</v>
      </c>
      <c r="L280" s="495">
        <v>200000000</v>
      </c>
      <c r="M280" s="497"/>
      <c r="N280" s="404">
        <f t="shared" si="5"/>
        <v>20000000</v>
      </c>
      <c r="O280" s="332">
        <f t="shared" si="4"/>
        <v>200000000000</v>
      </c>
      <c r="R280" s="404">
        <f t="shared" si="3"/>
        <v>200000000000</v>
      </c>
    </row>
    <row r="281" spans="1:18" ht="33.75" customHeight="1" x14ac:dyDescent="0.3">
      <c r="A281" s="340"/>
      <c r="B281" s="341"/>
      <c r="C281" s="400" t="s">
        <v>1003</v>
      </c>
      <c r="D281" s="405" t="s">
        <v>1007</v>
      </c>
      <c r="E281" s="402" t="s">
        <v>1005</v>
      </c>
      <c r="F281" s="393" t="s">
        <v>1008</v>
      </c>
      <c r="G281" s="495">
        <v>4000000000</v>
      </c>
      <c r="H281" s="400" t="s">
        <v>1003</v>
      </c>
      <c r="I281" s="405" t="s">
        <v>1007</v>
      </c>
      <c r="J281" s="402" t="s">
        <v>1005</v>
      </c>
      <c r="K281" s="393" t="s">
        <v>1008</v>
      </c>
      <c r="L281" s="495">
        <v>4000000000</v>
      </c>
      <c r="M281" s="497"/>
      <c r="N281" s="404">
        <f t="shared" si="5"/>
        <v>400000000</v>
      </c>
      <c r="O281" s="332">
        <f t="shared" si="4"/>
        <v>4000000000000</v>
      </c>
      <c r="R281" s="404">
        <f t="shared" si="3"/>
        <v>4000000000000</v>
      </c>
    </row>
    <row r="282" spans="1:18" ht="33.75" customHeight="1" x14ac:dyDescent="0.3">
      <c r="A282" s="340"/>
      <c r="B282" s="341"/>
      <c r="C282" s="400" t="s">
        <v>1004</v>
      </c>
      <c r="D282" s="405" t="s">
        <v>1007</v>
      </c>
      <c r="E282" s="402" t="s">
        <v>1006</v>
      </c>
      <c r="F282" s="393" t="s">
        <v>279</v>
      </c>
      <c r="G282" s="495">
        <v>800000000</v>
      </c>
      <c r="H282" s="400" t="s">
        <v>1004</v>
      </c>
      <c r="I282" s="405" t="s">
        <v>1007</v>
      </c>
      <c r="J282" s="402" t="s">
        <v>1006</v>
      </c>
      <c r="K282" s="393" t="s">
        <v>279</v>
      </c>
      <c r="L282" s="495">
        <v>800000000</v>
      </c>
      <c r="M282" s="497"/>
      <c r="N282" s="404">
        <f t="shared" si="5"/>
        <v>80000000</v>
      </c>
      <c r="O282" s="332">
        <f t="shared" si="4"/>
        <v>800000000000</v>
      </c>
      <c r="R282" s="404">
        <f t="shared" si="3"/>
        <v>800000000000</v>
      </c>
    </row>
    <row r="283" spans="1:18" ht="33.75" customHeight="1" x14ac:dyDescent="0.3">
      <c r="A283" s="340"/>
      <c r="B283" s="341"/>
      <c r="C283" s="400"/>
      <c r="D283" s="405"/>
      <c r="E283" s="402"/>
      <c r="F283" s="393"/>
      <c r="G283" s="495"/>
      <c r="H283" s="400"/>
      <c r="I283" s="405"/>
      <c r="J283" s="402"/>
      <c r="K283" s="393"/>
      <c r="L283" s="495"/>
      <c r="M283" s="497"/>
      <c r="N283" s="404">
        <f t="shared" si="5"/>
        <v>0</v>
      </c>
      <c r="O283" s="332">
        <f t="shared" si="4"/>
        <v>0</v>
      </c>
      <c r="R283" s="404">
        <f t="shared" si="3"/>
        <v>0</v>
      </c>
    </row>
    <row r="284" spans="1:18" ht="33.75" customHeight="1" x14ac:dyDescent="0.3">
      <c r="A284" s="340"/>
      <c r="B284" s="341"/>
      <c r="C284" s="356" t="s">
        <v>729</v>
      </c>
      <c r="D284" s="343"/>
      <c r="E284" s="344"/>
      <c r="F284" s="345"/>
      <c r="G284" s="493">
        <v>0</v>
      </c>
      <c r="H284" s="356" t="s">
        <v>729</v>
      </c>
      <c r="I284" s="343"/>
      <c r="J284" s="344"/>
      <c r="K284" s="345"/>
      <c r="L284" s="493">
        <v>0</v>
      </c>
      <c r="M284" s="497"/>
      <c r="N284" s="404">
        <f t="shared" si="5"/>
        <v>0</v>
      </c>
      <c r="O284" s="332">
        <f t="shared" si="4"/>
        <v>0</v>
      </c>
      <c r="R284" s="404">
        <f t="shared" si="3"/>
        <v>0</v>
      </c>
    </row>
    <row r="285" spans="1:18" ht="33.75" customHeight="1" x14ac:dyDescent="0.3">
      <c r="A285" s="340"/>
      <c r="B285" s="341"/>
      <c r="C285" s="406" t="s">
        <v>730</v>
      </c>
      <c r="D285" s="407"/>
      <c r="E285" s="408"/>
      <c r="F285" s="350"/>
      <c r="G285" s="494">
        <f>G286+G287+G288+G289+G290+G291+G292</f>
        <v>3250000000</v>
      </c>
      <c r="H285" s="406" t="s">
        <v>730</v>
      </c>
      <c r="I285" s="407"/>
      <c r="J285" s="408"/>
      <c r="K285" s="350"/>
      <c r="L285" s="494">
        <f>L286+L287+L288+L289+L290+L291+L292</f>
        <v>3250000000</v>
      </c>
      <c r="M285" s="497"/>
      <c r="N285" s="404" t="e">
        <f>#REF!*10%</f>
        <v>#REF!</v>
      </c>
      <c r="O285" s="332" t="e">
        <f>#REF!*1000</f>
        <v>#REF!</v>
      </c>
      <c r="R285" s="404">
        <f t="shared" si="3"/>
        <v>3250000000000</v>
      </c>
    </row>
    <row r="286" spans="1:18" ht="33.75" customHeight="1" x14ac:dyDescent="0.3">
      <c r="A286" s="340"/>
      <c r="B286" s="341"/>
      <c r="C286" s="537" t="s">
        <v>731</v>
      </c>
      <c r="D286" s="538" t="s">
        <v>703</v>
      </c>
      <c r="E286" s="539" t="s">
        <v>732</v>
      </c>
      <c r="F286" s="538" t="s">
        <v>279</v>
      </c>
      <c r="G286" s="540">
        <v>500000000</v>
      </c>
      <c r="H286" s="537" t="s">
        <v>731</v>
      </c>
      <c r="I286" s="538" t="s">
        <v>703</v>
      </c>
      <c r="J286" s="539" t="s">
        <v>732</v>
      </c>
      <c r="K286" s="538" t="s">
        <v>279</v>
      </c>
      <c r="L286" s="540">
        <v>500000000</v>
      </c>
      <c r="M286" s="497"/>
      <c r="N286" s="404">
        <f t="shared" ref="N286:N317" si="6">G285*10%</f>
        <v>325000000</v>
      </c>
      <c r="O286" s="332">
        <f t="shared" ref="O286:O317" si="7">G285*1000</f>
        <v>3250000000000</v>
      </c>
      <c r="R286" s="404">
        <f t="shared" si="3"/>
        <v>500000000000</v>
      </c>
    </row>
    <row r="287" spans="1:18" ht="33.75" customHeight="1" x14ac:dyDescent="0.3">
      <c r="A287" s="340"/>
      <c r="B287" s="341"/>
      <c r="C287" s="537" t="s">
        <v>733</v>
      </c>
      <c r="D287" s="538" t="s">
        <v>703</v>
      </c>
      <c r="E287" s="539" t="s">
        <v>734</v>
      </c>
      <c r="F287" s="538" t="s">
        <v>735</v>
      </c>
      <c r="G287" s="540">
        <v>500000000</v>
      </c>
      <c r="H287" s="537" t="s">
        <v>733</v>
      </c>
      <c r="I287" s="538" t="s">
        <v>703</v>
      </c>
      <c r="J287" s="539" t="s">
        <v>734</v>
      </c>
      <c r="K287" s="538" t="s">
        <v>735</v>
      </c>
      <c r="L287" s="540">
        <v>500000000</v>
      </c>
      <c r="M287" s="497"/>
      <c r="N287" s="404">
        <f t="shared" si="6"/>
        <v>50000000</v>
      </c>
      <c r="O287" s="332">
        <f t="shared" si="7"/>
        <v>500000000000</v>
      </c>
      <c r="R287" s="404">
        <f t="shared" si="3"/>
        <v>500000000000</v>
      </c>
    </row>
    <row r="288" spans="1:18" ht="33.75" customHeight="1" x14ac:dyDescent="0.3">
      <c r="A288" s="340"/>
      <c r="B288" s="341"/>
      <c r="C288" s="537" t="s">
        <v>736</v>
      </c>
      <c r="D288" s="538" t="s">
        <v>703</v>
      </c>
      <c r="E288" s="539" t="s">
        <v>736</v>
      </c>
      <c r="F288" s="538" t="s">
        <v>938</v>
      </c>
      <c r="G288" s="540">
        <v>400000000</v>
      </c>
      <c r="H288" s="537" t="s">
        <v>736</v>
      </c>
      <c r="I288" s="538" t="s">
        <v>703</v>
      </c>
      <c r="J288" s="539" t="s">
        <v>736</v>
      </c>
      <c r="K288" s="538" t="s">
        <v>938</v>
      </c>
      <c r="L288" s="540">
        <v>400000000</v>
      </c>
      <c r="M288" s="497"/>
      <c r="N288" s="404">
        <f t="shared" si="6"/>
        <v>50000000</v>
      </c>
      <c r="O288" s="332">
        <f t="shared" si="7"/>
        <v>500000000000</v>
      </c>
      <c r="R288" s="404">
        <f t="shared" si="3"/>
        <v>400000000000</v>
      </c>
    </row>
    <row r="289" spans="1:18" ht="33.75" customHeight="1" x14ac:dyDescent="0.3">
      <c r="A289" s="340"/>
      <c r="B289" s="341"/>
      <c r="C289" s="537" t="s">
        <v>738</v>
      </c>
      <c r="D289" s="538" t="s">
        <v>703</v>
      </c>
      <c r="E289" s="539" t="s">
        <v>739</v>
      </c>
      <c r="F289" s="538" t="s">
        <v>737</v>
      </c>
      <c r="G289" s="540">
        <v>300000000</v>
      </c>
      <c r="H289" s="537" t="s">
        <v>738</v>
      </c>
      <c r="I289" s="538" t="s">
        <v>703</v>
      </c>
      <c r="J289" s="539" t="s">
        <v>739</v>
      </c>
      <c r="K289" s="538" t="s">
        <v>737</v>
      </c>
      <c r="L289" s="540">
        <v>300000000</v>
      </c>
      <c r="M289" s="497"/>
      <c r="N289" s="404">
        <f t="shared" si="6"/>
        <v>40000000</v>
      </c>
      <c r="O289" s="332">
        <f t="shared" si="7"/>
        <v>400000000000</v>
      </c>
      <c r="R289" s="404">
        <f t="shared" si="3"/>
        <v>300000000000</v>
      </c>
    </row>
    <row r="290" spans="1:18" ht="33.75" customHeight="1" x14ac:dyDescent="0.3">
      <c r="A290" s="340"/>
      <c r="B290" s="341"/>
      <c r="C290" s="537" t="s">
        <v>740</v>
      </c>
      <c r="D290" s="538" t="s">
        <v>703</v>
      </c>
      <c r="E290" s="539" t="s">
        <v>740</v>
      </c>
      <c r="F290" s="538" t="s">
        <v>938</v>
      </c>
      <c r="G290" s="540">
        <v>400000000</v>
      </c>
      <c r="H290" s="537" t="s">
        <v>740</v>
      </c>
      <c r="I290" s="538" t="s">
        <v>703</v>
      </c>
      <c r="J290" s="539" t="s">
        <v>740</v>
      </c>
      <c r="K290" s="538" t="s">
        <v>938</v>
      </c>
      <c r="L290" s="540">
        <v>400000000</v>
      </c>
      <c r="M290" s="497"/>
      <c r="N290" s="404">
        <f t="shared" si="6"/>
        <v>30000000</v>
      </c>
      <c r="O290" s="332">
        <f t="shared" si="7"/>
        <v>300000000000</v>
      </c>
      <c r="R290" s="404">
        <f t="shared" si="3"/>
        <v>400000000000</v>
      </c>
    </row>
    <row r="291" spans="1:18" ht="33.75" customHeight="1" x14ac:dyDescent="0.3">
      <c r="A291" s="340"/>
      <c r="B291" s="341"/>
      <c r="C291" s="537" t="s">
        <v>741</v>
      </c>
      <c r="D291" s="538" t="s">
        <v>703</v>
      </c>
      <c r="E291" s="539" t="s">
        <v>742</v>
      </c>
      <c r="F291" s="538" t="s">
        <v>279</v>
      </c>
      <c r="G291" s="540">
        <v>750000000</v>
      </c>
      <c r="H291" s="537" t="s">
        <v>741</v>
      </c>
      <c r="I291" s="538" t="s">
        <v>703</v>
      </c>
      <c r="J291" s="539" t="s">
        <v>742</v>
      </c>
      <c r="K291" s="538" t="s">
        <v>279</v>
      </c>
      <c r="L291" s="540">
        <v>750000000</v>
      </c>
      <c r="M291" s="497"/>
      <c r="N291" s="404">
        <f t="shared" si="6"/>
        <v>40000000</v>
      </c>
      <c r="O291" s="332">
        <f t="shared" si="7"/>
        <v>400000000000</v>
      </c>
      <c r="R291" s="404">
        <f t="shared" si="3"/>
        <v>750000000000</v>
      </c>
    </row>
    <row r="292" spans="1:18" ht="33.75" customHeight="1" x14ac:dyDescent="0.3">
      <c r="A292" s="340"/>
      <c r="B292" s="341"/>
      <c r="C292" s="537" t="s">
        <v>743</v>
      </c>
      <c r="D292" s="538" t="s">
        <v>703</v>
      </c>
      <c r="E292" s="539" t="s">
        <v>744</v>
      </c>
      <c r="F292" s="538" t="s">
        <v>938</v>
      </c>
      <c r="G292" s="540">
        <v>400000000</v>
      </c>
      <c r="H292" s="537" t="s">
        <v>743</v>
      </c>
      <c r="I292" s="538" t="s">
        <v>703</v>
      </c>
      <c r="J292" s="539" t="s">
        <v>744</v>
      </c>
      <c r="K292" s="538" t="s">
        <v>938</v>
      </c>
      <c r="L292" s="540">
        <v>400000000</v>
      </c>
      <c r="M292" s="497"/>
      <c r="N292" s="404">
        <f t="shared" si="6"/>
        <v>75000000</v>
      </c>
      <c r="O292" s="332">
        <f t="shared" si="7"/>
        <v>750000000000</v>
      </c>
      <c r="R292" s="404">
        <f t="shared" si="3"/>
        <v>400000000000</v>
      </c>
    </row>
    <row r="293" spans="1:18" ht="33.75" customHeight="1" x14ac:dyDescent="0.3">
      <c r="A293" s="340"/>
      <c r="B293" s="341"/>
      <c r="C293" s="537"/>
      <c r="D293" s="538"/>
      <c r="E293" s="539"/>
      <c r="F293" s="538"/>
      <c r="G293" s="540"/>
      <c r="H293" s="537"/>
      <c r="I293" s="538"/>
      <c r="J293" s="539"/>
      <c r="K293" s="538"/>
      <c r="L293" s="540"/>
      <c r="M293" s="497"/>
      <c r="N293" s="404">
        <f t="shared" si="6"/>
        <v>40000000</v>
      </c>
      <c r="O293" s="332">
        <f t="shared" si="7"/>
        <v>400000000000</v>
      </c>
      <c r="R293" s="404">
        <f t="shared" si="3"/>
        <v>0</v>
      </c>
    </row>
    <row r="294" spans="1:18" ht="33.75" customHeight="1" x14ac:dyDescent="0.3">
      <c r="A294" s="340"/>
      <c r="B294" s="341"/>
      <c r="C294" s="541" t="s">
        <v>745</v>
      </c>
      <c r="D294" s="542"/>
      <c r="E294" s="543"/>
      <c r="F294" s="542"/>
      <c r="G294" s="395">
        <f>SUM(G295:G300)</f>
        <v>31550000000</v>
      </c>
      <c r="H294" s="541" t="s">
        <v>745</v>
      </c>
      <c r="I294" s="542"/>
      <c r="J294" s="543"/>
      <c r="K294" s="542"/>
      <c r="L294" s="395">
        <f>SUM(L295:L300)</f>
        <v>31550000000</v>
      </c>
      <c r="M294" s="497"/>
      <c r="N294" s="404">
        <f t="shared" si="6"/>
        <v>0</v>
      </c>
      <c r="O294" s="332">
        <f t="shared" si="7"/>
        <v>0</v>
      </c>
      <c r="R294" s="404">
        <f t="shared" si="3"/>
        <v>31550000000000</v>
      </c>
    </row>
    <row r="295" spans="1:18" ht="33.75" customHeight="1" x14ac:dyDescent="0.3">
      <c r="A295" s="340"/>
      <c r="B295" s="341"/>
      <c r="C295" s="537" t="s">
        <v>746</v>
      </c>
      <c r="D295" s="538" t="s">
        <v>703</v>
      </c>
      <c r="E295" s="539" t="s">
        <v>747</v>
      </c>
      <c r="F295" s="538" t="s">
        <v>737</v>
      </c>
      <c r="G295" s="540">
        <v>400000000</v>
      </c>
      <c r="H295" s="537" t="s">
        <v>746</v>
      </c>
      <c r="I295" s="538" t="s">
        <v>703</v>
      </c>
      <c r="J295" s="539" t="s">
        <v>747</v>
      </c>
      <c r="K295" s="538" t="s">
        <v>737</v>
      </c>
      <c r="L295" s="540">
        <v>400000000</v>
      </c>
      <c r="M295" s="497"/>
      <c r="N295" s="404">
        <f t="shared" si="6"/>
        <v>3155000000</v>
      </c>
      <c r="O295" s="332">
        <f t="shared" si="7"/>
        <v>31550000000000</v>
      </c>
      <c r="R295" s="404">
        <f t="shared" si="3"/>
        <v>400000000000</v>
      </c>
    </row>
    <row r="296" spans="1:18" ht="33.75" customHeight="1" x14ac:dyDescent="0.3">
      <c r="A296" s="340"/>
      <c r="B296" s="341"/>
      <c r="C296" s="537" t="s">
        <v>748</v>
      </c>
      <c r="D296" s="538" t="s">
        <v>703</v>
      </c>
      <c r="E296" s="539" t="s">
        <v>749</v>
      </c>
      <c r="F296" s="538" t="s">
        <v>151</v>
      </c>
      <c r="G296" s="540">
        <v>1500000000</v>
      </c>
      <c r="H296" s="537" t="s">
        <v>748</v>
      </c>
      <c r="I296" s="538" t="s">
        <v>703</v>
      </c>
      <c r="J296" s="539" t="s">
        <v>749</v>
      </c>
      <c r="K296" s="538" t="s">
        <v>151</v>
      </c>
      <c r="L296" s="540">
        <v>1500000000</v>
      </c>
      <c r="M296" s="497"/>
      <c r="N296" s="404">
        <f t="shared" si="6"/>
        <v>40000000</v>
      </c>
      <c r="O296" s="332">
        <f t="shared" si="7"/>
        <v>400000000000</v>
      </c>
      <c r="R296" s="404">
        <f t="shared" si="3"/>
        <v>1500000000000</v>
      </c>
    </row>
    <row r="297" spans="1:18" ht="33.75" customHeight="1" x14ac:dyDescent="0.3">
      <c r="A297" s="340"/>
      <c r="B297" s="341"/>
      <c r="C297" s="537" t="s">
        <v>750</v>
      </c>
      <c r="D297" s="538" t="s">
        <v>703</v>
      </c>
      <c r="E297" s="539" t="s">
        <v>751</v>
      </c>
      <c r="F297" s="538" t="s">
        <v>939</v>
      </c>
      <c r="G297" s="540">
        <v>21250000000</v>
      </c>
      <c r="H297" s="537" t="s">
        <v>750</v>
      </c>
      <c r="I297" s="538" t="s">
        <v>703</v>
      </c>
      <c r="J297" s="539" t="s">
        <v>751</v>
      </c>
      <c r="K297" s="538" t="s">
        <v>939</v>
      </c>
      <c r="L297" s="540">
        <v>21250000000</v>
      </c>
      <c r="M297" s="497"/>
      <c r="N297" s="404">
        <f t="shared" si="6"/>
        <v>150000000</v>
      </c>
      <c r="O297" s="332">
        <f t="shared" si="7"/>
        <v>1500000000000</v>
      </c>
      <c r="R297" s="404">
        <f t="shared" si="3"/>
        <v>21250000000000</v>
      </c>
    </row>
    <row r="298" spans="1:18" ht="33.75" customHeight="1" x14ac:dyDescent="0.3">
      <c r="A298" s="340"/>
      <c r="B298" s="341"/>
      <c r="C298" s="537" t="s">
        <v>940</v>
      </c>
      <c r="D298" s="538" t="s">
        <v>703</v>
      </c>
      <c r="E298" s="539" t="s">
        <v>941</v>
      </c>
      <c r="F298" s="538" t="s">
        <v>195</v>
      </c>
      <c r="G298" s="540">
        <v>3000000000</v>
      </c>
      <c r="H298" s="537" t="s">
        <v>940</v>
      </c>
      <c r="I298" s="538" t="s">
        <v>703</v>
      </c>
      <c r="J298" s="539" t="s">
        <v>941</v>
      </c>
      <c r="K298" s="538" t="s">
        <v>195</v>
      </c>
      <c r="L298" s="540">
        <v>3000000000</v>
      </c>
      <c r="M298" s="497"/>
      <c r="N298" s="404">
        <f t="shared" si="6"/>
        <v>2125000000</v>
      </c>
      <c r="O298" s="332">
        <f t="shared" si="7"/>
        <v>21250000000000</v>
      </c>
      <c r="R298" s="404">
        <f t="shared" si="3"/>
        <v>3000000000000</v>
      </c>
    </row>
    <row r="299" spans="1:18" ht="33.75" customHeight="1" x14ac:dyDescent="0.3">
      <c r="A299" s="340"/>
      <c r="B299" s="341"/>
      <c r="C299" s="400" t="s">
        <v>942</v>
      </c>
      <c r="D299" s="544" t="s">
        <v>572</v>
      </c>
      <c r="E299" s="402" t="s">
        <v>943</v>
      </c>
      <c r="F299" s="538" t="s">
        <v>737</v>
      </c>
      <c r="G299" s="495">
        <v>400000000</v>
      </c>
      <c r="H299" s="400" t="s">
        <v>942</v>
      </c>
      <c r="I299" s="544" t="s">
        <v>572</v>
      </c>
      <c r="J299" s="402" t="s">
        <v>943</v>
      </c>
      <c r="K299" s="538" t="s">
        <v>737</v>
      </c>
      <c r="L299" s="495">
        <v>400000000</v>
      </c>
      <c r="M299" s="497"/>
      <c r="N299" s="404">
        <f t="shared" si="6"/>
        <v>300000000</v>
      </c>
      <c r="O299" s="332">
        <f t="shared" si="7"/>
        <v>3000000000000</v>
      </c>
      <c r="R299" s="404">
        <f t="shared" si="3"/>
        <v>400000000000</v>
      </c>
    </row>
    <row r="300" spans="1:18" ht="33.75" customHeight="1" x14ac:dyDescent="0.3">
      <c r="A300" s="340"/>
      <c r="B300" s="341"/>
      <c r="C300" s="537" t="s">
        <v>752</v>
      </c>
      <c r="D300" s="538" t="s">
        <v>703</v>
      </c>
      <c r="E300" s="539" t="s">
        <v>753</v>
      </c>
      <c r="F300" s="538" t="s">
        <v>488</v>
      </c>
      <c r="G300" s="540">
        <v>5000000000</v>
      </c>
      <c r="H300" s="537" t="s">
        <v>752</v>
      </c>
      <c r="I300" s="538" t="s">
        <v>703</v>
      </c>
      <c r="J300" s="539" t="s">
        <v>753</v>
      </c>
      <c r="K300" s="538" t="s">
        <v>488</v>
      </c>
      <c r="L300" s="540">
        <v>5000000000</v>
      </c>
      <c r="M300" s="497"/>
      <c r="N300" s="404">
        <f t="shared" si="6"/>
        <v>40000000</v>
      </c>
      <c r="O300" s="332">
        <f t="shared" si="7"/>
        <v>400000000000</v>
      </c>
      <c r="R300" s="404">
        <f t="shared" si="3"/>
        <v>5000000000000</v>
      </c>
    </row>
    <row r="301" spans="1:18" ht="33.75" customHeight="1" x14ac:dyDescent="0.3">
      <c r="A301" s="340"/>
      <c r="B301" s="341"/>
      <c r="C301" s="545" t="s">
        <v>944</v>
      </c>
      <c r="D301" s="538" t="s">
        <v>667</v>
      </c>
      <c r="E301" s="546" t="s">
        <v>945</v>
      </c>
      <c r="F301" s="538"/>
      <c r="G301" s="540">
        <v>6940000000</v>
      </c>
      <c r="H301" s="545" t="s">
        <v>944</v>
      </c>
      <c r="I301" s="538" t="s">
        <v>667</v>
      </c>
      <c r="J301" s="546" t="s">
        <v>945</v>
      </c>
      <c r="K301" s="538"/>
      <c r="L301" s="540">
        <v>6940000000</v>
      </c>
      <c r="M301" s="497"/>
      <c r="N301" s="404">
        <f t="shared" si="6"/>
        <v>500000000</v>
      </c>
      <c r="O301" s="332">
        <f t="shared" si="7"/>
        <v>5000000000000</v>
      </c>
      <c r="R301" s="404">
        <f t="shared" si="3"/>
        <v>6940000000000</v>
      </c>
    </row>
    <row r="302" spans="1:18" ht="33.75" customHeight="1" x14ac:dyDescent="0.3">
      <c r="A302" s="340"/>
      <c r="B302" s="341"/>
      <c r="C302" s="545"/>
      <c r="D302" s="538"/>
      <c r="E302" s="546" t="s">
        <v>946</v>
      </c>
      <c r="F302" s="538" t="s">
        <v>953</v>
      </c>
      <c r="G302" s="540">
        <v>1000000000</v>
      </c>
      <c r="H302" s="545"/>
      <c r="I302" s="538"/>
      <c r="J302" s="546" t="s">
        <v>946</v>
      </c>
      <c r="K302" s="538" t="s">
        <v>953</v>
      </c>
      <c r="L302" s="540">
        <v>1000000000</v>
      </c>
      <c r="M302" s="497"/>
      <c r="N302" s="404">
        <f t="shared" si="6"/>
        <v>694000000</v>
      </c>
      <c r="O302" s="332">
        <f t="shared" si="7"/>
        <v>6940000000000</v>
      </c>
      <c r="R302" s="404">
        <f t="shared" si="3"/>
        <v>1000000000000</v>
      </c>
    </row>
    <row r="303" spans="1:18" ht="33.75" customHeight="1" x14ac:dyDescent="0.3">
      <c r="A303" s="340"/>
      <c r="B303" s="341"/>
      <c r="C303" s="545"/>
      <c r="D303" s="538"/>
      <c r="E303" s="546" t="s">
        <v>947</v>
      </c>
      <c r="F303" s="538" t="s">
        <v>954</v>
      </c>
      <c r="G303" s="540">
        <v>2200000000</v>
      </c>
      <c r="H303" s="545"/>
      <c r="I303" s="538"/>
      <c r="J303" s="546" t="s">
        <v>947</v>
      </c>
      <c r="K303" s="538" t="s">
        <v>954</v>
      </c>
      <c r="L303" s="540">
        <v>2200000000</v>
      </c>
      <c r="M303" s="497"/>
      <c r="N303" s="404">
        <f t="shared" si="6"/>
        <v>100000000</v>
      </c>
      <c r="O303" s="332">
        <f t="shared" si="7"/>
        <v>1000000000000</v>
      </c>
      <c r="R303" s="404">
        <f t="shared" si="3"/>
        <v>2200000000000</v>
      </c>
    </row>
    <row r="304" spans="1:18" ht="33.75" customHeight="1" x14ac:dyDescent="0.3">
      <c r="A304" s="340"/>
      <c r="B304" s="341"/>
      <c r="C304" s="547"/>
      <c r="D304" s="548"/>
      <c r="E304" s="549" t="s">
        <v>948</v>
      </c>
      <c r="F304" s="548"/>
      <c r="G304" s="493">
        <v>2000000000</v>
      </c>
      <c r="H304" s="547"/>
      <c r="I304" s="548"/>
      <c r="J304" s="549" t="s">
        <v>948</v>
      </c>
      <c r="K304" s="548"/>
      <c r="L304" s="493">
        <v>2000000000</v>
      </c>
      <c r="M304" s="497"/>
      <c r="N304" s="404">
        <f t="shared" si="6"/>
        <v>220000000</v>
      </c>
      <c r="O304" s="332">
        <f t="shared" si="7"/>
        <v>2200000000000</v>
      </c>
      <c r="R304" s="404">
        <f t="shared" si="3"/>
        <v>2000000000000</v>
      </c>
    </row>
    <row r="305" spans="1:18" ht="33.75" customHeight="1" x14ac:dyDescent="0.3">
      <c r="A305" s="340"/>
      <c r="B305" s="341"/>
      <c r="C305" s="545"/>
      <c r="D305" s="538"/>
      <c r="E305" s="546" t="s">
        <v>949</v>
      </c>
      <c r="F305" s="538" t="s">
        <v>955</v>
      </c>
      <c r="G305" s="540">
        <v>750000000</v>
      </c>
      <c r="H305" s="545"/>
      <c r="I305" s="538"/>
      <c r="J305" s="546" t="s">
        <v>949</v>
      </c>
      <c r="K305" s="538" t="s">
        <v>955</v>
      </c>
      <c r="L305" s="540">
        <v>750000000</v>
      </c>
      <c r="M305" s="497"/>
      <c r="N305" s="404">
        <f t="shared" si="6"/>
        <v>200000000</v>
      </c>
      <c r="O305" s="332">
        <f t="shared" si="7"/>
        <v>2000000000000</v>
      </c>
      <c r="R305" s="404">
        <f t="shared" si="3"/>
        <v>750000000000</v>
      </c>
    </row>
    <row r="306" spans="1:18" ht="33.75" customHeight="1" x14ac:dyDescent="0.3">
      <c r="A306" s="340"/>
      <c r="B306" s="341"/>
      <c r="C306" s="545"/>
      <c r="D306" s="538"/>
      <c r="E306" s="546" t="s">
        <v>950</v>
      </c>
      <c r="F306" s="538" t="s">
        <v>956</v>
      </c>
      <c r="G306" s="540">
        <v>630000000</v>
      </c>
      <c r="H306" s="545"/>
      <c r="I306" s="538"/>
      <c r="J306" s="546" t="s">
        <v>950</v>
      </c>
      <c r="K306" s="538" t="s">
        <v>956</v>
      </c>
      <c r="L306" s="540">
        <v>630000000</v>
      </c>
      <c r="M306" s="497"/>
      <c r="N306" s="404">
        <f t="shared" si="6"/>
        <v>75000000</v>
      </c>
      <c r="O306" s="332">
        <f t="shared" si="7"/>
        <v>750000000000</v>
      </c>
      <c r="R306" s="404">
        <f t="shared" si="3"/>
        <v>630000000000</v>
      </c>
    </row>
    <row r="307" spans="1:18" ht="33.75" customHeight="1" x14ac:dyDescent="0.3">
      <c r="A307" s="340"/>
      <c r="B307" s="341"/>
      <c r="C307" s="545"/>
      <c r="D307" s="538"/>
      <c r="E307" s="546" t="s">
        <v>951</v>
      </c>
      <c r="F307" s="538" t="s">
        <v>957</v>
      </c>
      <c r="G307" s="540">
        <v>180000000</v>
      </c>
      <c r="H307" s="545"/>
      <c r="I307" s="538"/>
      <c r="J307" s="546" t="s">
        <v>951</v>
      </c>
      <c r="K307" s="538" t="s">
        <v>957</v>
      </c>
      <c r="L307" s="540">
        <v>180000000</v>
      </c>
      <c r="M307" s="497"/>
      <c r="N307" s="404">
        <f t="shared" si="6"/>
        <v>63000000</v>
      </c>
      <c r="O307" s="332">
        <f t="shared" si="7"/>
        <v>630000000000</v>
      </c>
      <c r="R307" s="404">
        <f t="shared" ref="R307:R336" si="8">L307*1000</f>
        <v>180000000000</v>
      </c>
    </row>
    <row r="308" spans="1:18" ht="33.75" customHeight="1" x14ac:dyDescent="0.3">
      <c r="A308" s="340"/>
      <c r="B308" s="341"/>
      <c r="C308" s="545"/>
      <c r="D308" s="538"/>
      <c r="E308" s="546" t="s">
        <v>952</v>
      </c>
      <c r="F308" s="538" t="s">
        <v>957</v>
      </c>
      <c r="G308" s="540">
        <v>180000000</v>
      </c>
      <c r="H308" s="545"/>
      <c r="I308" s="538"/>
      <c r="J308" s="546" t="s">
        <v>952</v>
      </c>
      <c r="K308" s="538" t="s">
        <v>957</v>
      </c>
      <c r="L308" s="540">
        <v>180000000</v>
      </c>
      <c r="M308" s="497"/>
      <c r="N308" s="404">
        <f t="shared" si="6"/>
        <v>18000000</v>
      </c>
      <c r="O308" s="332">
        <f t="shared" si="7"/>
        <v>180000000000</v>
      </c>
      <c r="R308" s="404">
        <f t="shared" si="8"/>
        <v>180000000000</v>
      </c>
    </row>
    <row r="309" spans="1:18" ht="33.75" customHeight="1" x14ac:dyDescent="0.3">
      <c r="A309" s="340"/>
      <c r="B309" s="341"/>
      <c r="C309" s="356" t="s">
        <v>754</v>
      </c>
      <c r="D309" s="408"/>
      <c r="E309" s="408"/>
      <c r="F309" s="550"/>
      <c r="G309" s="551">
        <f>G310+G324+G331</f>
        <v>8250000000</v>
      </c>
      <c r="H309" s="356" t="s">
        <v>754</v>
      </c>
      <c r="I309" s="408"/>
      <c r="J309" s="408"/>
      <c r="K309" s="550"/>
      <c r="L309" s="551">
        <f>L310+L324+L331</f>
        <v>8250000000</v>
      </c>
      <c r="M309" s="497"/>
      <c r="N309" s="404">
        <f t="shared" si="6"/>
        <v>18000000</v>
      </c>
      <c r="O309" s="332">
        <f t="shared" si="7"/>
        <v>180000000000</v>
      </c>
      <c r="R309" s="404">
        <f t="shared" si="8"/>
        <v>8250000000000</v>
      </c>
    </row>
    <row r="310" spans="1:18" ht="33.75" customHeight="1" x14ac:dyDescent="0.3">
      <c r="A310" s="340"/>
      <c r="B310" s="341"/>
      <c r="C310" s="406" t="s">
        <v>755</v>
      </c>
      <c r="D310" s="407"/>
      <c r="E310" s="408"/>
      <c r="F310" s="350"/>
      <c r="G310" s="494">
        <f>G311+G315+G320</f>
        <v>6000000000</v>
      </c>
      <c r="H310" s="406" t="s">
        <v>755</v>
      </c>
      <c r="I310" s="407"/>
      <c r="J310" s="408"/>
      <c r="K310" s="350"/>
      <c r="L310" s="494">
        <f>L311+L315+L320</f>
        <v>6000000000</v>
      </c>
      <c r="M310" s="497"/>
      <c r="N310" s="404">
        <f t="shared" si="6"/>
        <v>825000000</v>
      </c>
      <c r="O310" s="332">
        <f t="shared" si="7"/>
        <v>8250000000000</v>
      </c>
      <c r="R310" s="404">
        <f t="shared" si="8"/>
        <v>6000000000000</v>
      </c>
    </row>
    <row r="311" spans="1:18" ht="33.75" customHeight="1" x14ac:dyDescent="0.3">
      <c r="A311" s="340"/>
      <c r="B311" s="341"/>
      <c r="C311" s="342" t="s">
        <v>756</v>
      </c>
      <c r="D311" s="401"/>
      <c r="E311" s="410" t="s">
        <v>757</v>
      </c>
      <c r="F311" s="409">
        <v>1</v>
      </c>
      <c r="G311" s="540">
        <f>G312+G313+G314</f>
        <v>3000000000</v>
      </c>
      <c r="H311" s="342" t="s">
        <v>756</v>
      </c>
      <c r="I311" s="401"/>
      <c r="J311" s="410" t="s">
        <v>757</v>
      </c>
      <c r="K311" s="409">
        <v>1</v>
      </c>
      <c r="L311" s="540">
        <f>L312+L313+L314</f>
        <v>3000000000</v>
      </c>
      <c r="M311" s="497"/>
      <c r="N311" s="404">
        <f t="shared" si="6"/>
        <v>600000000</v>
      </c>
      <c r="O311" s="332">
        <f t="shared" si="7"/>
        <v>6000000000000</v>
      </c>
      <c r="R311" s="404">
        <f t="shared" si="8"/>
        <v>3000000000000</v>
      </c>
    </row>
    <row r="312" spans="1:18" ht="33.75" customHeight="1" x14ac:dyDescent="0.3">
      <c r="A312" s="340"/>
      <c r="B312" s="341"/>
      <c r="C312" s="402"/>
      <c r="D312" s="401" t="s">
        <v>758</v>
      </c>
      <c r="E312" s="402" t="s">
        <v>801</v>
      </c>
      <c r="F312" s="409">
        <v>1</v>
      </c>
      <c r="G312" s="540">
        <v>1000000000</v>
      </c>
      <c r="H312" s="402"/>
      <c r="I312" s="401" t="s">
        <v>758</v>
      </c>
      <c r="J312" s="402" t="s">
        <v>801</v>
      </c>
      <c r="K312" s="409">
        <v>1</v>
      </c>
      <c r="L312" s="540">
        <v>1000000000</v>
      </c>
      <c r="M312" s="497"/>
      <c r="N312" s="404">
        <f t="shared" si="6"/>
        <v>300000000</v>
      </c>
      <c r="O312" s="332">
        <f t="shared" si="7"/>
        <v>3000000000000</v>
      </c>
      <c r="R312" s="404">
        <f t="shared" si="8"/>
        <v>1000000000000</v>
      </c>
    </row>
    <row r="313" spans="1:18" ht="51.75" customHeight="1" x14ac:dyDescent="0.3">
      <c r="A313" s="340"/>
      <c r="B313" s="341">
        <v>11</v>
      </c>
      <c r="C313" s="402"/>
      <c r="D313" s="401" t="s">
        <v>721</v>
      </c>
      <c r="E313" s="402" t="s">
        <v>802</v>
      </c>
      <c r="F313" s="409">
        <v>1</v>
      </c>
      <c r="G313" s="540">
        <v>1000000000</v>
      </c>
      <c r="H313" s="402"/>
      <c r="I313" s="401" t="s">
        <v>721</v>
      </c>
      <c r="J313" s="402" t="s">
        <v>802</v>
      </c>
      <c r="K313" s="409">
        <v>1</v>
      </c>
      <c r="L313" s="540">
        <v>1000000000</v>
      </c>
      <c r="M313" s="497"/>
      <c r="N313" s="404">
        <f t="shared" si="6"/>
        <v>100000000</v>
      </c>
      <c r="O313" s="332">
        <f t="shared" si="7"/>
        <v>1000000000000</v>
      </c>
      <c r="R313" s="404">
        <f t="shared" si="8"/>
        <v>1000000000000</v>
      </c>
    </row>
    <row r="314" spans="1:18" ht="33.75" customHeight="1" x14ac:dyDescent="0.3">
      <c r="A314" s="340"/>
      <c r="B314" s="341"/>
      <c r="C314" s="402"/>
      <c r="D314" s="401" t="s">
        <v>796</v>
      </c>
      <c r="E314" s="402" t="s">
        <v>803</v>
      </c>
      <c r="F314" s="409">
        <v>1</v>
      </c>
      <c r="G314" s="540">
        <v>1000000000</v>
      </c>
      <c r="H314" s="402"/>
      <c r="I314" s="401" t="s">
        <v>796</v>
      </c>
      <c r="J314" s="402" t="s">
        <v>803</v>
      </c>
      <c r="K314" s="409">
        <v>1</v>
      </c>
      <c r="L314" s="540">
        <v>1000000000</v>
      </c>
      <c r="M314" s="497"/>
      <c r="N314" s="404">
        <f t="shared" si="6"/>
        <v>100000000</v>
      </c>
      <c r="O314" s="332">
        <f t="shared" si="7"/>
        <v>1000000000000</v>
      </c>
      <c r="R314" s="404">
        <f t="shared" si="8"/>
        <v>1000000000000</v>
      </c>
    </row>
    <row r="315" spans="1:18" ht="33.75" customHeight="1" x14ac:dyDescent="0.3">
      <c r="A315" s="340"/>
      <c r="B315" s="341"/>
      <c r="C315" s="342" t="s">
        <v>759</v>
      </c>
      <c r="D315" s="401"/>
      <c r="E315" s="410" t="s">
        <v>797</v>
      </c>
      <c r="F315" s="409">
        <v>1</v>
      </c>
      <c r="G315" s="540">
        <f>G316+G317+G318+G319</f>
        <v>2000000000</v>
      </c>
      <c r="H315" s="342" t="s">
        <v>759</v>
      </c>
      <c r="I315" s="401"/>
      <c r="J315" s="410" t="s">
        <v>797</v>
      </c>
      <c r="K315" s="409">
        <v>1</v>
      </c>
      <c r="L315" s="540">
        <f>L316+L317+L318+L319</f>
        <v>2000000000</v>
      </c>
      <c r="M315" s="497"/>
      <c r="N315" s="404">
        <f t="shared" si="6"/>
        <v>100000000</v>
      </c>
      <c r="O315" s="332">
        <f t="shared" si="7"/>
        <v>1000000000000</v>
      </c>
      <c r="R315" s="404">
        <f t="shared" si="8"/>
        <v>2000000000000</v>
      </c>
    </row>
    <row r="316" spans="1:18" ht="33.75" customHeight="1" x14ac:dyDescent="0.3">
      <c r="A316" s="340"/>
      <c r="B316" s="341"/>
      <c r="C316" s="402"/>
      <c r="D316" s="401" t="s">
        <v>796</v>
      </c>
      <c r="E316" s="402" t="s">
        <v>798</v>
      </c>
      <c r="F316" s="409">
        <v>1</v>
      </c>
      <c r="G316" s="540">
        <v>500000000</v>
      </c>
      <c r="H316" s="402"/>
      <c r="I316" s="401" t="s">
        <v>796</v>
      </c>
      <c r="J316" s="402" t="s">
        <v>798</v>
      </c>
      <c r="K316" s="409">
        <v>1</v>
      </c>
      <c r="L316" s="540">
        <v>500000000</v>
      </c>
      <c r="M316" s="497"/>
      <c r="N316" s="404">
        <f t="shared" si="6"/>
        <v>200000000</v>
      </c>
      <c r="O316" s="332">
        <f t="shared" si="7"/>
        <v>2000000000000</v>
      </c>
      <c r="R316" s="404">
        <f t="shared" si="8"/>
        <v>500000000000</v>
      </c>
    </row>
    <row r="317" spans="1:18" ht="33.75" customHeight="1" x14ac:dyDescent="0.3">
      <c r="A317" s="340"/>
      <c r="B317" s="341"/>
      <c r="C317" s="402"/>
      <c r="D317" s="401" t="s">
        <v>804</v>
      </c>
      <c r="E317" s="402" t="s">
        <v>799</v>
      </c>
      <c r="F317" s="409">
        <v>1</v>
      </c>
      <c r="G317" s="540">
        <v>500000000</v>
      </c>
      <c r="H317" s="402"/>
      <c r="I317" s="401" t="s">
        <v>804</v>
      </c>
      <c r="J317" s="402" t="s">
        <v>799</v>
      </c>
      <c r="K317" s="409">
        <v>1</v>
      </c>
      <c r="L317" s="540">
        <v>500000000</v>
      </c>
      <c r="M317" s="497"/>
      <c r="N317" s="404">
        <f t="shared" si="6"/>
        <v>50000000</v>
      </c>
      <c r="O317" s="332">
        <f t="shared" si="7"/>
        <v>500000000000</v>
      </c>
      <c r="R317" s="404">
        <f t="shared" si="8"/>
        <v>500000000000</v>
      </c>
    </row>
    <row r="318" spans="1:18" ht="33.75" customHeight="1" x14ac:dyDescent="0.3">
      <c r="A318" s="340"/>
      <c r="B318" s="341"/>
      <c r="C318" s="402"/>
      <c r="D318" s="401" t="s">
        <v>805</v>
      </c>
      <c r="E318" s="402" t="s">
        <v>806</v>
      </c>
      <c r="F318" s="409">
        <v>1</v>
      </c>
      <c r="G318" s="540">
        <v>500000000</v>
      </c>
      <c r="H318" s="402"/>
      <c r="I318" s="401" t="s">
        <v>805</v>
      </c>
      <c r="J318" s="402" t="s">
        <v>806</v>
      </c>
      <c r="K318" s="409">
        <v>1</v>
      </c>
      <c r="L318" s="540">
        <v>500000000</v>
      </c>
      <c r="M318" s="497"/>
      <c r="N318" s="404">
        <f t="shared" ref="N318:N336" si="9">G317*10%</f>
        <v>50000000</v>
      </c>
      <c r="O318" s="332">
        <f t="shared" ref="O318:O336" si="10">G317*1000</f>
        <v>500000000000</v>
      </c>
      <c r="R318" s="404">
        <f t="shared" si="8"/>
        <v>500000000000</v>
      </c>
    </row>
    <row r="319" spans="1:18" ht="33.75" customHeight="1" x14ac:dyDescent="0.3">
      <c r="A319" s="340"/>
      <c r="B319" s="341"/>
      <c r="C319" s="402"/>
      <c r="D319" s="401" t="s">
        <v>807</v>
      </c>
      <c r="E319" s="402" t="s">
        <v>800</v>
      </c>
      <c r="F319" s="409">
        <v>1</v>
      </c>
      <c r="G319" s="540">
        <v>500000000</v>
      </c>
      <c r="H319" s="402"/>
      <c r="I319" s="401" t="s">
        <v>807</v>
      </c>
      <c r="J319" s="402" t="s">
        <v>800</v>
      </c>
      <c r="K319" s="409">
        <v>1</v>
      </c>
      <c r="L319" s="540">
        <v>500000000</v>
      </c>
      <c r="M319" s="497"/>
      <c r="N319" s="404">
        <f t="shared" si="9"/>
        <v>50000000</v>
      </c>
      <c r="O319" s="332">
        <f t="shared" si="10"/>
        <v>500000000000</v>
      </c>
      <c r="R319" s="404">
        <f t="shared" si="8"/>
        <v>500000000000</v>
      </c>
    </row>
    <row r="320" spans="1:18" ht="33.75" customHeight="1" x14ac:dyDescent="0.3">
      <c r="A320" s="340"/>
      <c r="B320" s="341"/>
      <c r="C320" s="402" t="s">
        <v>808</v>
      </c>
      <c r="D320" s="401"/>
      <c r="E320" s="402" t="s">
        <v>809</v>
      </c>
      <c r="F320" s="409">
        <v>1</v>
      </c>
      <c r="G320" s="540">
        <f>G321+G322</f>
        <v>1000000000</v>
      </c>
      <c r="H320" s="402" t="s">
        <v>808</v>
      </c>
      <c r="I320" s="401"/>
      <c r="J320" s="402" t="s">
        <v>809</v>
      </c>
      <c r="K320" s="409">
        <v>1</v>
      </c>
      <c r="L320" s="540">
        <f>L321+L322</f>
        <v>1000000000</v>
      </c>
      <c r="M320" s="497"/>
      <c r="N320" s="404">
        <f t="shared" si="9"/>
        <v>50000000</v>
      </c>
      <c r="O320" s="332">
        <f t="shared" si="10"/>
        <v>500000000000</v>
      </c>
      <c r="R320" s="404">
        <f t="shared" si="8"/>
        <v>1000000000000</v>
      </c>
    </row>
    <row r="321" spans="1:18" ht="33.75" customHeight="1" x14ac:dyDescent="0.3">
      <c r="A321" s="340"/>
      <c r="B321" s="341"/>
      <c r="C321" s="402"/>
      <c r="D321" s="401" t="s">
        <v>812</v>
      </c>
      <c r="E321" s="402" t="s">
        <v>810</v>
      </c>
      <c r="F321" s="409">
        <v>1</v>
      </c>
      <c r="G321" s="540">
        <v>500000000</v>
      </c>
      <c r="H321" s="402"/>
      <c r="I321" s="401" t="s">
        <v>812</v>
      </c>
      <c r="J321" s="402" t="s">
        <v>810</v>
      </c>
      <c r="K321" s="409">
        <v>1</v>
      </c>
      <c r="L321" s="540">
        <v>500000000</v>
      </c>
      <c r="M321" s="497"/>
      <c r="N321" s="404">
        <f t="shared" si="9"/>
        <v>100000000</v>
      </c>
      <c r="O321" s="332">
        <f t="shared" si="10"/>
        <v>1000000000000</v>
      </c>
      <c r="R321" s="404">
        <f t="shared" si="8"/>
        <v>500000000000</v>
      </c>
    </row>
    <row r="322" spans="1:18" ht="33.75" customHeight="1" x14ac:dyDescent="0.3">
      <c r="A322" s="340"/>
      <c r="B322" s="341"/>
      <c r="C322" s="402"/>
      <c r="D322" s="401" t="s">
        <v>758</v>
      </c>
      <c r="E322" s="402" t="s">
        <v>811</v>
      </c>
      <c r="F322" s="409">
        <v>1</v>
      </c>
      <c r="G322" s="540">
        <v>500000000</v>
      </c>
      <c r="H322" s="402"/>
      <c r="I322" s="401" t="s">
        <v>758</v>
      </c>
      <c r="J322" s="402" t="s">
        <v>811</v>
      </c>
      <c r="K322" s="409">
        <v>1</v>
      </c>
      <c r="L322" s="540">
        <v>500000000</v>
      </c>
      <c r="M322" s="497"/>
      <c r="N322" s="404">
        <f t="shared" si="9"/>
        <v>50000000</v>
      </c>
      <c r="O322" s="332">
        <f t="shared" si="10"/>
        <v>500000000000</v>
      </c>
      <c r="R322" s="404">
        <f t="shared" si="8"/>
        <v>500000000000</v>
      </c>
    </row>
    <row r="323" spans="1:18" ht="33.75" customHeight="1" x14ac:dyDescent="0.3">
      <c r="A323" s="340"/>
      <c r="B323" s="341"/>
      <c r="C323" s="342"/>
      <c r="D323" s="343"/>
      <c r="E323" s="344"/>
      <c r="F323" s="345"/>
      <c r="G323" s="493"/>
      <c r="H323" s="342"/>
      <c r="I323" s="343"/>
      <c r="J323" s="344"/>
      <c r="K323" s="345"/>
      <c r="L323" s="493"/>
      <c r="M323" s="497"/>
      <c r="N323" s="404">
        <f t="shared" si="9"/>
        <v>50000000</v>
      </c>
      <c r="O323" s="332">
        <f t="shared" si="10"/>
        <v>500000000000</v>
      </c>
      <c r="R323" s="404">
        <f t="shared" si="8"/>
        <v>0</v>
      </c>
    </row>
    <row r="324" spans="1:18" ht="33.75" customHeight="1" x14ac:dyDescent="0.3">
      <c r="A324" s="340"/>
      <c r="B324" s="341"/>
      <c r="C324" s="406" t="s">
        <v>762</v>
      </c>
      <c r="D324" s="411"/>
      <c r="E324" s="412"/>
      <c r="F324" s="413"/>
      <c r="G324" s="395">
        <f>G325+G326+G327+G328+G329</f>
        <v>1000000000</v>
      </c>
      <c r="H324" s="406" t="s">
        <v>762</v>
      </c>
      <c r="I324" s="411"/>
      <c r="J324" s="412"/>
      <c r="K324" s="413"/>
      <c r="L324" s="395">
        <f>L325+L326+L327+L328+L329</f>
        <v>1000000000</v>
      </c>
      <c r="M324" s="497"/>
      <c r="N324" s="404">
        <f t="shared" si="9"/>
        <v>0</v>
      </c>
      <c r="O324" s="332">
        <f t="shared" si="10"/>
        <v>0</v>
      </c>
      <c r="R324" s="404">
        <f t="shared" si="8"/>
        <v>1000000000000</v>
      </c>
    </row>
    <row r="325" spans="1:18" ht="33.75" customHeight="1" x14ac:dyDescent="0.3">
      <c r="A325" s="340"/>
      <c r="B325" s="341"/>
      <c r="C325" s="400" t="s">
        <v>763</v>
      </c>
      <c r="D325" s="401" t="s">
        <v>572</v>
      </c>
      <c r="E325" s="410" t="s">
        <v>813</v>
      </c>
      <c r="F325" s="409">
        <v>0.5</v>
      </c>
      <c r="G325" s="540">
        <v>200000000</v>
      </c>
      <c r="H325" s="400" t="s">
        <v>763</v>
      </c>
      <c r="I325" s="401" t="s">
        <v>572</v>
      </c>
      <c r="J325" s="410" t="s">
        <v>813</v>
      </c>
      <c r="K325" s="409">
        <v>0.5</v>
      </c>
      <c r="L325" s="540">
        <v>200000000</v>
      </c>
      <c r="M325" s="497"/>
      <c r="N325" s="404">
        <f t="shared" si="9"/>
        <v>100000000</v>
      </c>
      <c r="O325" s="332">
        <f t="shared" si="10"/>
        <v>1000000000000</v>
      </c>
      <c r="R325" s="404">
        <f t="shared" si="8"/>
        <v>200000000000</v>
      </c>
    </row>
    <row r="326" spans="1:18" ht="33.75" customHeight="1" x14ac:dyDescent="0.3">
      <c r="A326" s="340"/>
      <c r="B326" s="341"/>
      <c r="C326" s="400" t="s">
        <v>764</v>
      </c>
      <c r="D326" s="401" t="s">
        <v>572</v>
      </c>
      <c r="E326" s="410" t="s">
        <v>765</v>
      </c>
      <c r="F326" s="409">
        <v>0.5</v>
      </c>
      <c r="G326" s="540">
        <v>200000000</v>
      </c>
      <c r="H326" s="400" t="s">
        <v>764</v>
      </c>
      <c r="I326" s="401" t="s">
        <v>572</v>
      </c>
      <c r="J326" s="410" t="s">
        <v>765</v>
      </c>
      <c r="K326" s="409">
        <v>0.5</v>
      </c>
      <c r="L326" s="540">
        <v>200000000</v>
      </c>
      <c r="M326" s="497"/>
      <c r="N326" s="404">
        <f t="shared" si="9"/>
        <v>20000000</v>
      </c>
      <c r="O326" s="332">
        <f t="shared" si="10"/>
        <v>200000000000</v>
      </c>
      <c r="R326" s="404">
        <f t="shared" si="8"/>
        <v>200000000000</v>
      </c>
    </row>
    <row r="327" spans="1:18" ht="33.75" customHeight="1" x14ac:dyDescent="0.3">
      <c r="A327" s="340"/>
      <c r="B327" s="341"/>
      <c r="C327" s="400" t="s">
        <v>766</v>
      </c>
      <c r="D327" s="401" t="s">
        <v>572</v>
      </c>
      <c r="E327" s="410" t="s">
        <v>767</v>
      </c>
      <c r="F327" s="409">
        <v>0.5</v>
      </c>
      <c r="G327" s="540">
        <v>200000000</v>
      </c>
      <c r="H327" s="400" t="s">
        <v>766</v>
      </c>
      <c r="I327" s="401" t="s">
        <v>572</v>
      </c>
      <c r="J327" s="410" t="s">
        <v>767</v>
      </c>
      <c r="K327" s="409">
        <v>0.5</v>
      </c>
      <c r="L327" s="540">
        <v>200000000</v>
      </c>
      <c r="M327" s="497"/>
      <c r="N327" s="404">
        <f t="shared" si="9"/>
        <v>20000000</v>
      </c>
      <c r="O327" s="332">
        <f t="shared" si="10"/>
        <v>200000000000</v>
      </c>
      <c r="R327" s="404">
        <f t="shared" si="8"/>
        <v>200000000000</v>
      </c>
    </row>
    <row r="328" spans="1:18" ht="33.75" customHeight="1" x14ac:dyDescent="0.3">
      <c r="A328" s="340"/>
      <c r="B328" s="341"/>
      <c r="C328" s="400" t="s">
        <v>768</v>
      </c>
      <c r="D328" s="401" t="s">
        <v>572</v>
      </c>
      <c r="E328" s="410" t="s">
        <v>769</v>
      </c>
      <c r="F328" s="409">
        <v>0.5</v>
      </c>
      <c r="G328" s="540">
        <v>200000000</v>
      </c>
      <c r="H328" s="400" t="s">
        <v>768</v>
      </c>
      <c r="I328" s="401" t="s">
        <v>572</v>
      </c>
      <c r="J328" s="410" t="s">
        <v>769</v>
      </c>
      <c r="K328" s="409">
        <v>0.5</v>
      </c>
      <c r="L328" s="540">
        <v>200000000</v>
      </c>
      <c r="M328" s="497"/>
      <c r="N328" s="404">
        <f t="shared" si="9"/>
        <v>20000000</v>
      </c>
      <c r="O328" s="332">
        <f t="shared" si="10"/>
        <v>200000000000</v>
      </c>
      <c r="R328" s="404">
        <f t="shared" si="8"/>
        <v>200000000000</v>
      </c>
    </row>
    <row r="329" spans="1:18" ht="33.75" customHeight="1" x14ac:dyDescent="0.3">
      <c r="A329" s="340"/>
      <c r="B329" s="341"/>
      <c r="C329" s="400" t="s">
        <v>770</v>
      </c>
      <c r="D329" s="401" t="s">
        <v>572</v>
      </c>
      <c r="E329" s="410" t="s">
        <v>771</v>
      </c>
      <c r="F329" s="409">
        <v>0.5</v>
      </c>
      <c r="G329" s="540">
        <v>200000000</v>
      </c>
      <c r="H329" s="400" t="s">
        <v>770</v>
      </c>
      <c r="I329" s="401" t="s">
        <v>572</v>
      </c>
      <c r="J329" s="410" t="s">
        <v>771</v>
      </c>
      <c r="K329" s="409">
        <v>0.5</v>
      </c>
      <c r="L329" s="540">
        <v>200000000</v>
      </c>
      <c r="M329" s="497"/>
      <c r="N329" s="404">
        <f t="shared" si="9"/>
        <v>20000000</v>
      </c>
      <c r="O329" s="332">
        <f t="shared" si="10"/>
        <v>200000000000</v>
      </c>
      <c r="R329" s="404">
        <f t="shared" si="8"/>
        <v>200000000000</v>
      </c>
    </row>
    <row r="330" spans="1:18" ht="33.75" customHeight="1" x14ac:dyDescent="0.3">
      <c r="A330" s="340"/>
      <c r="B330" s="341"/>
      <c r="C330" s="400"/>
      <c r="D330" s="405"/>
      <c r="E330" s="410"/>
      <c r="F330" s="409"/>
      <c r="G330" s="540"/>
      <c r="H330" s="400"/>
      <c r="I330" s="405"/>
      <c r="J330" s="410"/>
      <c r="K330" s="409"/>
      <c r="L330" s="540"/>
      <c r="M330" s="497"/>
      <c r="N330" s="404">
        <f t="shared" si="9"/>
        <v>20000000</v>
      </c>
      <c r="O330" s="332">
        <f t="shared" si="10"/>
        <v>200000000000</v>
      </c>
      <c r="R330" s="404">
        <f t="shared" si="8"/>
        <v>0</v>
      </c>
    </row>
    <row r="331" spans="1:18" ht="33.75" customHeight="1" x14ac:dyDescent="0.3">
      <c r="A331" s="340"/>
      <c r="B331" s="341"/>
      <c r="C331" s="406" t="s">
        <v>814</v>
      </c>
      <c r="D331" s="411"/>
      <c r="E331" s="412" t="s">
        <v>761</v>
      </c>
      <c r="F331" s="413">
        <v>1</v>
      </c>
      <c r="G331" s="395">
        <f>G332+G333</f>
        <v>1250000000</v>
      </c>
      <c r="H331" s="406" t="s">
        <v>814</v>
      </c>
      <c r="I331" s="411"/>
      <c r="J331" s="412" t="s">
        <v>761</v>
      </c>
      <c r="K331" s="413">
        <v>1</v>
      </c>
      <c r="L331" s="395">
        <f>L332+L333</f>
        <v>1250000000</v>
      </c>
      <c r="M331" s="497"/>
      <c r="N331" s="404">
        <f t="shared" si="9"/>
        <v>0</v>
      </c>
      <c r="O331" s="332">
        <f t="shared" si="10"/>
        <v>0</v>
      </c>
      <c r="R331" s="404">
        <f t="shared" si="8"/>
        <v>1250000000000</v>
      </c>
    </row>
    <row r="332" spans="1:18" ht="33.75" customHeight="1" x14ac:dyDescent="0.3">
      <c r="A332" s="340"/>
      <c r="B332" s="341"/>
      <c r="C332" s="400" t="s">
        <v>815</v>
      </c>
      <c r="D332" s="401" t="s">
        <v>721</v>
      </c>
      <c r="E332" s="410" t="s">
        <v>817</v>
      </c>
      <c r="F332" s="409">
        <v>1</v>
      </c>
      <c r="G332" s="540">
        <v>500000000</v>
      </c>
      <c r="H332" s="400" t="s">
        <v>815</v>
      </c>
      <c r="I332" s="401" t="s">
        <v>721</v>
      </c>
      <c r="J332" s="410" t="s">
        <v>817</v>
      </c>
      <c r="K332" s="409">
        <v>1</v>
      </c>
      <c r="L332" s="540">
        <v>500000000</v>
      </c>
      <c r="M332" s="497"/>
      <c r="N332" s="404">
        <f t="shared" si="9"/>
        <v>125000000</v>
      </c>
      <c r="O332" s="332">
        <f t="shared" si="10"/>
        <v>1250000000000</v>
      </c>
      <c r="R332" s="404">
        <f t="shared" si="8"/>
        <v>500000000000</v>
      </c>
    </row>
    <row r="333" spans="1:18" ht="33.75" customHeight="1" x14ac:dyDescent="0.3">
      <c r="A333" s="340"/>
      <c r="B333" s="341"/>
      <c r="C333" s="400" t="s">
        <v>818</v>
      </c>
      <c r="D333" s="401" t="s">
        <v>572</v>
      </c>
      <c r="E333" s="410" t="s">
        <v>816</v>
      </c>
      <c r="F333" s="409">
        <v>1</v>
      </c>
      <c r="G333" s="540">
        <v>750000000</v>
      </c>
      <c r="H333" s="400" t="s">
        <v>818</v>
      </c>
      <c r="I333" s="401" t="s">
        <v>572</v>
      </c>
      <c r="J333" s="410" t="s">
        <v>816</v>
      </c>
      <c r="K333" s="409">
        <v>1</v>
      </c>
      <c r="L333" s="540">
        <v>750000000</v>
      </c>
      <c r="M333" s="497"/>
      <c r="N333" s="404">
        <f t="shared" si="9"/>
        <v>50000000</v>
      </c>
      <c r="O333" s="332">
        <f t="shared" si="10"/>
        <v>500000000000</v>
      </c>
      <c r="R333" s="404">
        <f t="shared" si="8"/>
        <v>750000000000</v>
      </c>
    </row>
    <row r="334" spans="1:18" ht="33.75" customHeight="1" x14ac:dyDescent="0.3">
      <c r="A334" s="340"/>
      <c r="B334" s="341"/>
      <c r="C334" s="356" t="s">
        <v>772</v>
      </c>
      <c r="D334" s="408"/>
      <c r="E334" s="362"/>
      <c r="F334" s="345"/>
      <c r="G334" s="493"/>
      <c r="H334" s="356" t="s">
        <v>772</v>
      </c>
      <c r="I334" s="408"/>
      <c r="J334" s="362"/>
      <c r="K334" s="345"/>
      <c r="L334" s="493"/>
      <c r="M334" s="497"/>
      <c r="N334" s="404">
        <f t="shared" si="9"/>
        <v>75000000</v>
      </c>
      <c r="O334" s="332">
        <f t="shared" si="10"/>
        <v>750000000000</v>
      </c>
      <c r="R334" s="404">
        <f t="shared" si="8"/>
        <v>0</v>
      </c>
    </row>
    <row r="335" spans="1:18" ht="33.75" customHeight="1" x14ac:dyDescent="0.3">
      <c r="A335" s="340"/>
      <c r="B335" s="341"/>
      <c r="C335" s="406" t="s">
        <v>773</v>
      </c>
      <c r="D335" s="407"/>
      <c r="F335" s="350"/>
      <c r="G335" s="551">
        <f>G336</f>
        <v>250000000</v>
      </c>
      <c r="H335" s="406" t="s">
        <v>773</v>
      </c>
      <c r="I335" s="407"/>
      <c r="K335" s="350"/>
      <c r="L335" s="551">
        <f>L336</f>
        <v>250000000</v>
      </c>
      <c r="M335" s="497"/>
      <c r="N335" s="404">
        <f t="shared" si="9"/>
        <v>0</v>
      </c>
      <c r="O335" s="332">
        <f t="shared" si="10"/>
        <v>0</v>
      </c>
      <c r="R335" s="404">
        <f t="shared" si="8"/>
        <v>250000000000</v>
      </c>
    </row>
    <row r="336" spans="1:18" ht="33.75" customHeight="1" x14ac:dyDescent="0.3">
      <c r="A336" s="340"/>
      <c r="B336" s="341"/>
      <c r="C336" s="342" t="s">
        <v>774</v>
      </c>
      <c r="D336" s="552" t="s">
        <v>572</v>
      </c>
      <c r="E336" s="344" t="s">
        <v>775</v>
      </c>
      <c r="F336" s="354">
        <v>0.6</v>
      </c>
      <c r="G336" s="494">
        <v>250000000</v>
      </c>
      <c r="H336" s="342" t="s">
        <v>774</v>
      </c>
      <c r="I336" s="552" t="s">
        <v>572</v>
      </c>
      <c r="J336" s="344" t="s">
        <v>775</v>
      </c>
      <c r="K336" s="354">
        <v>0.6</v>
      </c>
      <c r="L336" s="494">
        <f>G336</f>
        <v>250000000</v>
      </c>
      <c r="M336" s="497"/>
      <c r="N336" s="404">
        <f t="shared" si="9"/>
        <v>25000000</v>
      </c>
      <c r="O336" s="332">
        <f t="shared" si="10"/>
        <v>250000000000</v>
      </c>
      <c r="R336" s="404">
        <f t="shared" si="8"/>
        <v>250000000000</v>
      </c>
    </row>
  </sheetData>
  <mergeCells count="189">
    <mergeCell ref="M158:M159"/>
    <mergeCell ref="M160:M162"/>
    <mergeCell ref="M9:M10"/>
    <mergeCell ref="M146:M147"/>
    <mergeCell ref="M148:M149"/>
    <mergeCell ref="M150:M151"/>
    <mergeCell ref="M152:M153"/>
    <mergeCell ref="M154:M155"/>
    <mergeCell ref="M156:M157"/>
    <mergeCell ref="M141:M142"/>
    <mergeCell ref="A199:B199"/>
    <mergeCell ref="G182:G183"/>
    <mergeCell ref="G184:G185"/>
    <mergeCell ref="G186:G187"/>
    <mergeCell ref="G188:G189"/>
    <mergeCell ref="G190:G191"/>
    <mergeCell ref="G192:G193"/>
    <mergeCell ref="G194:G195"/>
    <mergeCell ref="H164:H165"/>
    <mergeCell ref="H170:H171"/>
    <mergeCell ref="G164:G165"/>
    <mergeCell ref="G166:G167"/>
    <mergeCell ref="G178:G179"/>
    <mergeCell ref="G180:G181"/>
    <mergeCell ref="E166:E167"/>
    <mergeCell ref="G168:G169"/>
    <mergeCell ref="E192:E193"/>
    <mergeCell ref="G170:G171"/>
    <mergeCell ref="G172:G173"/>
    <mergeCell ref="G174:G175"/>
    <mergeCell ref="G176:G177"/>
    <mergeCell ref="E180:E181"/>
    <mergeCell ref="H182:H183"/>
    <mergeCell ref="H186:H187"/>
    <mergeCell ref="E178:E179"/>
    <mergeCell ref="A2:L2"/>
    <mergeCell ref="A3:L3"/>
    <mergeCell ref="A4:L4"/>
    <mergeCell ref="A51:B51"/>
    <mergeCell ref="A140:B140"/>
    <mergeCell ref="A12:C12"/>
    <mergeCell ref="A13:B13"/>
    <mergeCell ref="A39:B39"/>
    <mergeCell ref="A42:B42"/>
    <mergeCell ref="A45:B45"/>
    <mergeCell ref="A9:B10"/>
    <mergeCell ref="C9:G9"/>
    <mergeCell ref="H9:L9"/>
    <mergeCell ref="A28:B28"/>
    <mergeCell ref="C7:D7"/>
    <mergeCell ref="K164:K165"/>
    <mergeCell ref="L164:L165"/>
    <mergeCell ref="H166:H167"/>
    <mergeCell ref="I166:I167"/>
    <mergeCell ref="J166:J167"/>
    <mergeCell ref="K166:K167"/>
    <mergeCell ref="L166:L167"/>
    <mergeCell ref="H168:H169"/>
    <mergeCell ref="C182:C183"/>
    <mergeCell ref="C168:C169"/>
    <mergeCell ref="C170:C171"/>
    <mergeCell ref="C172:C173"/>
    <mergeCell ref="C174:C175"/>
    <mergeCell ref="C176:C177"/>
    <mergeCell ref="C178:C179"/>
    <mergeCell ref="C180:C181"/>
    <mergeCell ref="D182:D183"/>
    <mergeCell ref="D180:D181"/>
    <mergeCell ref="D178:D179"/>
    <mergeCell ref="D176:D177"/>
    <mergeCell ref="D174:D175"/>
    <mergeCell ref="I168:I169"/>
    <mergeCell ref="J168:J169"/>
    <mergeCell ref="K168:K169"/>
    <mergeCell ref="L168:L169"/>
    <mergeCell ref="J164:J165"/>
    <mergeCell ref="I164:I165"/>
    <mergeCell ref="J170:J171"/>
    <mergeCell ref="K170:K171"/>
    <mergeCell ref="L170:L171"/>
    <mergeCell ref="I170:I171"/>
    <mergeCell ref="H172:H173"/>
    <mergeCell ref="I172:I173"/>
    <mergeCell ref="J172:J173"/>
    <mergeCell ref="K172:K173"/>
    <mergeCell ref="L172:L173"/>
    <mergeCell ref="H174:H175"/>
    <mergeCell ref="I174:I175"/>
    <mergeCell ref="J174:J175"/>
    <mergeCell ref="K174:K175"/>
    <mergeCell ref="L174:L175"/>
    <mergeCell ref="J176:J177"/>
    <mergeCell ref="K176:K177"/>
    <mergeCell ref="L176:L177"/>
    <mergeCell ref="H178:H179"/>
    <mergeCell ref="I178:I179"/>
    <mergeCell ref="J178:J179"/>
    <mergeCell ref="K178:K179"/>
    <mergeCell ref="L178:L179"/>
    <mergeCell ref="H180:H181"/>
    <mergeCell ref="I180:I181"/>
    <mergeCell ref="J180:J181"/>
    <mergeCell ref="K180:K181"/>
    <mergeCell ref="L180:L181"/>
    <mergeCell ref="H176:H177"/>
    <mergeCell ref="I176:I177"/>
    <mergeCell ref="I182:I183"/>
    <mergeCell ref="J182:J183"/>
    <mergeCell ref="K182:K183"/>
    <mergeCell ref="L182:L183"/>
    <mergeCell ref="H184:H185"/>
    <mergeCell ref="I184:I185"/>
    <mergeCell ref="J184:J185"/>
    <mergeCell ref="K184:K185"/>
    <mergeCell ref="L184:L185"/>
    <mergeCell ref="I186:I187"/>
    <mergeCell ref="J186:J187"/>
    <mergeCell ref="K186:K187"/>
    <mergeCell ref="L186:L187"/>
    <mergeCell ref="H188:H189"/>
    <mergeCell ref="I188:I189"/>
    <mergeCell ref="J188:J189"/>
    <mergeCell ref="K188:K189"/>
    <mergeCell ref="L188:L189"/>
    <mergeCell ref="H194:H195"/>
    <mergeCell ref="I194:I195"/>
    <mergeCell ref="J194:J195"/>
    <mergeCell ref="K194:K195"/>
    <mergeCell ref="L194:L195"/>
    <mergeCell ref="H190:H191"/>
    <mergeCell ref="I190:I191"/>
    <mergeCell ref="J190:J191"/>
    <mergeCell ref="K190:K191"/>
    <mergeCell ref="L190:L191"/>
    <mergeCell ref="H192:H193"/>
    <mergeCell ref="I192:I193"/>
    <mergeCell ref="J192:J193"/>
    <mergeCell ref="K192:K193"/>
    <mergeCell ref="L192:L193"/>
    <mergeCell ref="F180:F181"/>
    <mergeCell ref="F182:F183"/>
    <mergeCell ref="F184:F185"/>
    <mergeCell ref="F186:F187"/>
    <mergeCell ref="F188:F189"/>
    <mergeCell ref="E184:E185"/>
    <mergeCell ref="E186:E187"/>
    <mergeCell ref="E188:E189"/>
    <mergeCell ref="E190:E191"/>
    <mergeCell ref="E182:E183"/>
    <mergeCell ref="C194:C195"/>
    <mergeCell ref="C192:C193"/>
    <mergeCell ref="C190:C191"/>
    <mergeCell ref="F190:F191"/>
    <mergeCell ref="F192:F193"/>
    <mergeCell ref="F194:F195"/>
    <mergeCell ref="C188:C189"/>
    <mergeCell ref="C186:C187"/>
    <mergeCell ref="C184:C185"/>
    <mergeCell ref="E194:E195"/>
    <mergeCell ref="D194:D195"/>
    <mergeCell ref="D192:D193"/>
    <mergeCell ref="D190:D191"/>
    <mergeCell ref="D188:D189"/>
    <mergeCell ref="D186:D187"/>
    <mergeCell ref="D184:D185"/>
    <mergeCell ref="A164:B164"/>
    <mergeCell ref="F164:F165"/>
    <mergeCell ref="F166:F167"/>
    <mergeCell ref="F168:F169"/>
    <mergeCell ref="F170:F171"/>
    <mergeCell ref="F172:F173"/>
    <mergeCell ref="F174:F175"/>
    <mergeCell ref="F176:F177"/>
    <mergeCell ref="F178:F179"/>
    <mergeCell ref="D172:D173"/>
    <mergeCell ref="D170:D171"/>
    <mergeCell ref="D168:D169"/>
    <mergeCell ref="D166:D167"/>
    <mergeCell ref="D164:D165"/>
    <mergeCell ref="E164:E165"/>
    <mergeCell ref="C166:C167"/>
    <mergeCell ref="C164:C165"/>
    <mergeCell ref="A169:B169"/>
    <mergeCell ref="A176:B176"/>
    <mergeCell ref="E168:E169"/>
    <mergeCell ref="E170:E171"/>
    <mergeCell ref="E172:E173"/>
    <mergeCell ref="E174:E175"/>
    <mergeCell ref="E176:E177"/>
  </mergeCells>
  <pageMargins left="0.47244094488188981" right="0.11811023622047245" top="0.51181102362204722" bottom="0.59055118110236227" header="0.27559055118110237" footer="0.51181102362204722"/>
  <pageSetup paperSize="5" scale="40" firstPageNumber="49" fitToHeight="22"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I104"/>
  <sheetViews>
    <sheetView showGridLines="0" showRuler="0" view="pageBreakPreview" topLeftCell="B2" zoomScale="70" zoomScaleNormal="70" zoomScaleSheetLayoutView="70" zoomScalePageLayoutView="80" workbookViewId="0">
      <selection activeCell="K24" sqref="K24:L24"/>
    </sheetView>
  </sheetViews>
  <sheetFormatPr defaultRowHeight="15.6" x14ac:dyDescent="0.3"/>
  <cols>
    <col min="1" max="1" width="9.21875" style="176" hidden="1" customWidth="1"/>
    <col min="2" max="4" width="3.77734375" style="176" customWidth="1"/>
    <col min="5" max="5" width="2.5546875" style="176" customWidth="1"/>
    <col min="6" max="8" width="3.77734375" style="176" customWidth="1"/>
    <col min="9" max="10" width="4.21875" style="181" bestFit="1" customWidth="1"/>
    <col min="11" max="11" width="2.77734375" style="181" customWidth="1"/>
    <col min="12" max="12" width="70" style="182" customWidth="1"/>
    <col min="13" max="13" width="70" style="183" customWidth="1"/>
    <col min="14" max="14" width="23.21875" style="172" customWidth="1"/>
    <col min="15" max="15" width="17.77734375" style="173" customWidth="1"/>
    <col min="16" max="16" width="24" style="1102" customWidth="1"/>
    <col min="17" max="17" width="11" style="576" customWidth="1"/>
    <col min="18" max="18" width="17.5546875" style="173" customWidth="1"/>
    <col min="19" max="19" width="5.77734375" style="186" customWidth="1"/>
    <col min="20" max="20" width="31.77734375" style="186" customWidth="1"/>
    <col min="21" max="21" width="5.21875" style="186" customWidth="1"/>
    <col min="22" max="22" width="8.21875" style="186" customWidth="1"/>
    <col min="23" max="23" width="5.21875" style="186" customWidth="1"/>
    <col min="24" max="24" width="2.21875" style="186" customWidth="1"/>
    <col min="25" max="25" width="2.44140625" style="186" customWidth="1"/>
    <col min="26" max="26" width="4.21875" style="186" customWidth="1"/>
    <col min="27" max="28" width="9.21875" style="186" customWidth="1"/>
    <col min="29" max="35" width="9.21875" style="186"/>
    <col min="36" max="237" width="9.21875" style="176"/>
    <col min="238" max="238" width="1.77734375" style="176" customWidth="1"/>
    <col min="239" max="240" width="4.77734375" style="176" customWidth="1"/>
    <col min="241" max="241" width="54.21875" style="176" customWidth="1"/>
    <col min="242" max="242" width="52" style="176" customWidth="1"/>
    <col min="243" max="243" width="5.21875" style="176" customWidth="1"/>
    <col min="244" max="244" width="5.77734375" style="176" bestFit="1" customWidth="1"/>
    <col min="245" max="245" width="16.44140625" style="176" customWidth="1"/>
    <col min="246" max="246" width="4.5546875" style="176" customWidth="1"/>
    <col min="247" max="247" width="14.21875" style="176" customWidth="1"/>
    <col min="248" max="248" width="27.21875" style="176" customWidth="1"/>
    <col min="249" max="249" width="16.21875" style="176" customWidth="1"/>
    <col min="250" max="250" width="13.77734375" style="176" customWidth="1"/>
    <col min="251" max="493" width="9.21875" style="176"/>
    <col min="494" max="494" width="1.77734375" style="176" customWidth="1"/>
    <col min="495" max="496" width="4.77734375" style="176" customWidth="1"/>
    <col min="497" max="497" width="54.21875" style="176" customWidth="1"/>
    <col min="498" max="498" width="52" style="176" customWidth="1"/>
    <col min="499" max="499" width="5.21875" style="176" customWidth="1"/>
    <col min="500" max="500" width="5.77734375" style="176" bestFit="1" customWidth="1"/>
    <col min="501" max="501" width="16.44140625" style="176" customWidth="1"/>
    <col min="502" max="502" width="4.5546875" style="176" customWidth="1"/>
    <col min="503" max="503" width="14.21875" style="176" customWidth="1"/>
    <col min="504" max="504" width="27.21875" style="176" customWidth="1"/>
    <col min="505" max="505" width="16.21875" style="176" customWidth="1"/>
    <col min="506" max="506" width="13.77734375" style="176" customWidth="1"/>
    <col min="507" max="749" width="9.21875" style="176"/>
    <col min="750" max="750" width="1.77734375" style="176" customWidth="1"/>
    <col min="751" max="752" width="4.77734375" style="176" customWidth="1"/>
    <col min="753" max="753" width="54.21875" style="176" customWidth="1"/>
    <col min="754" max="754" width="52" style="176" customWidth="1"/>
    <col min="755" max="755" width="5.21875" style="176" customWidth="1"/>
    <col min="756" max="756" width="5.77734375" style="176" bestFit="1" customWidth="1"/>
    <col min="757" max="757" width="16.44140625" style="176" customWidth="1"/>
    <col min="758" max="758" width="4.5546875" style="176" customWidth="1"/>
    <col min="759" max="759" width="14.21875" style="176" customWidth="1"/>
    <col min="760" max="760" width="27.21875" style="176" customWidth="1"/>
    <col min="761" max="761" width="16.21875" style="176" customWidth="1"/>
    <col min="762" max="762" width="13.77734375" style="176" customWidth="1"/>
    <col min="763" max="1005" width="9.21875" style="176"/>
    <col min="1006" max="1006" width="1.77734375" style="176" customWidth="1"/>
    <col min="1007" max="1008" width="4.77734375" style="176" customWidth="1"/>
    <col min="1009" max="1009" width="54.21875" style="176" customWidth="1"/>
    <col min="1010" max="1010" width="52" style="176" customWidth="1"/>
    <col min="1011" max="1011" width="5.21875" style="176" customWidth="1"/>
    <col min="1012" max="1012" width="5.77734375" style="176" bestFit="1" customWidth="1"/>
    <col min="1013" max="1013" width="16.44140625" style="176" customWidth="1"/>
    <col min="1014" max="1014" width="4.5546875" style="176" customWidth="1"/>
    <col min="1015" max="1015" width="14.21875" style="176" customWidth="1"/>
    <col min="1016" max="1016" width="27.21875" style="176" customWidth="1"/>
    <col min="1017" max="1017" width="16.21875" style="176" customWidth="1"/>
    <col min="1018" max="1018" width="13.77734375" style="176" customWidth="1"/>
    <col min="1019" max="1261" width="9.21875" style="176"/>
    <col min="1262" max="1262" width="1.77734375" style="176" customWidth="1"/>
    <col min="1263" max="1264" width="4.77734375" style="176" customWidth="1"/>
    <col min="1265" max="1265" width="54.21875" style="176" customWidth="1"/>
    <col min="1266" max="1266" width="52" style="176" customWidth="1"/>
    <col min="1267" max="1267" width="5.21875" style="176" customWidth="1"/>
    <col min="1268" max="1268" width="5.77734375" style="176" bestFit="1" customWidth="1"/>
    <col min="1269" max="1269" width="16.44140625" style="176" customWidth="1"/>
    <col min="1270" max="1270" width="4.5546875" style="176" customWidth="1"/>
    <col min="1271" max="1271" width="14.21875" style="176" customWidth="1"/>
    <col min="1272" max="1272" width="27.21875" style="176" customWidth="1"/>
    <col min="1273" max="1273" width="16.21875" style="176" customWidth="1"/>
    <col min="1274" max="1274" width="13.77734375" style="176" customWidth="1"/>
    <col min="1275" max="1517" width="9.21875" style="176"/>
    <col min="1518" max="1518" width="1.77734375" style="176" customWidth="1"/>
    <col min="1519" max="1520" width="4.77734375" style="176" customWidth="1"/>
    <col min="1521" max="1521" width="54.21875" style="176" customWidth="1"/>
    <col min="1522" max="1522" width="52" style="176" customWidth="1"/>
    <col min="1523" max="1523" width="5.21875" style="176" customWidth="1"/>
    <col min="1524" max="1524" width="5.77734375" style="176" bestFit="1" customWidth="1"/>
    <col min="1525" max="1525" width="16.44140625" style="176" customWidth="1"/>
    <col min="1526" max="1526" width="4.5546875" style="176" customWidth="1"/>
    <col min="1527" max="1527" width="14.21875" style="176" customWidth="1"/>
    <col min="1528" max="1528" width="27.21875" style="176" customWidth="1"/>
    <col min="1529" max="1529" width="16.21875" style="176" customWidth="1"/>
    <col min="1530" max="1530" width="13.77734375" style="176" customWidth="1"/>
    <col min="1531" max="1773" width="9.21875" style="176"/>
    <col min="1774" max="1774" width="1.77734375" style="176" customWidth="1"/>
    <col min="1775" max="1776" width="4.77734375" style="176" customWidth="1"/>
    <col min="1777" max="1777" width="54.21875" style="176" customWidth="1"/>
    <col min="1778" max="1778" width="52" style="176" customWidth="1"/>
    <col min="1779" max="1779" width="5.21875" style="176" customWidth="1"/>
    <col min="1780" max="1780" width="5.77734375" style="176" bestFit="1" customWidth="1"/>
    <col min="1781" max="1781" width="16.44140625" style="176" customWidth="1"/>
    <col min="1782" max="1782" width="4.5546875" style="176" customWidth="1"/>
    <col min="1783" max="1783" width="14.21875" style="176" customWidth="1"/>
    <col min="1784" max="1784" width="27.21875" style="176" customWidth="1"/>
    <col min="1785" max="1785" width="16.21875" style="176" customWidth="1"/>
    <col min="1786" max="1786" width="13.77734375" style="176" customWidth="1"/>
    <col min="1787" max="2029" width="9.21875" style="176"/>
    <col min="2030" max="2030" width="1.77734375" style="176" customWidth="1"/>
    <col min="2031" max="2032" width="4.77734375" style="176" customWidth="1"/>
    <col min="2033" max="2033" width="54.21875" style="176" customWidth="1"/>
    <col min="2034" max="2034" width="52" style="176" customWidth="1"/>
    <col min="2035" max="2035" width="5.21875" style="176" customWidth="1"/>
    <col min="2036" max="2036" width="5.77734375" style="176" bestFit="1" customWidth="1"/>
    <col min="2037" max="2037" width="16.44140625" style="176" customWidth="1"/>
    <col min="2038" max="2038" width="4.5546875" style="176" customWidth="1"/>
    <col min="2039" max="2039" width="14.21875" style="176" customWidth="1"/>
    <col min="2040" max="2040" width="27.21875" style="176" customWidth="1"/>
    <col min="2041" max="2041" width="16.21875" style="176" customWidth="1"/>
    <col min="2042" max="2042" width="13.77734375" style="176" customWidth="1"/>
    <col min="2043" max="2285" width="9.21875" style="176"/>
    <col min="2286" max="2286" width="1.77734375" style="176" customWidth="1"/>
    <col min="2287" max="2288" width="4.77734375" style="176" customWidth="1"/>
    <col min="2289" max="2289" width="54.21875" style="176" customWidth="1"/>
    <col min="2290" max="2290" width="52" style="176" customWidth="1"/>
    <col min="2291" max="2291" width="5.21875" style="176" customWidth="1"/>
    <col min="2292" max="2292" width="5.77734375" style="176" bestFit="1" customWidth="1"/>
    <col min="2293" max="2293" width="16.44140625" style="176" customWidth="1"/>
    <col min="2294" max="2294" width="4.5546875" style="176" customWidth="1"/>
    <col min="2295" max="2295" width="14.21875" style="176" customWidth="1"/>
    <col min="2296" max="2296" width="27.21875" style="176" customWidth="1"/>
    <col min="2297" max="2297" width="16.21875" style="176" customWidth="1"/>
    <col min="2298" max="2298" width="13.77734375" style="176" customWidth="1"/>
    <col min="2299" max="2541" width="9.21875" style="176"/>
    <col min="2542" max="2542" width="1.77734375" style="176" customWidth="1"/>
    <col min="2543" max="2544" width="4.77734375" style="176" customWidth="1"/>
    <col min="2545" max="2545" width="54.21875" style="176" customWidth="1"/>
    <col min="2546" max="2546" width="52" style="176" customWidth="1"/>
    <col min="2547" max="2547" width="5.21875" style="176" customWidth="1"/>
    <col min="2548" max="2548" width="5.77734375" style="176" bestFit="1" customWidth="1"/>
    <col min="2549" max="2549" width="16.44140625" style="176" customWidth="1"/>
    <col min="2550" max="2550" width="4.5546875" style="176" customWidth="1"/>
    <col min="2551" max="2551" width="14.21875" style="176" customWidth="1"/>
    <col min="2552" max="2552" width="27.21875" style="176" customWidth="1"/>
    <col min="2553" max="2553" width="16.21875" style="176" customWidth="1"/>
    <col min="2554" max="2554" width="13.77734375" style="176" customWidth="1"/>
    <col min="2555" max="2797" width="9.21875" style="176"/>
    <col min="2798" max="2798" width="1.77734375" style="176" customWidth="1"/>
    <col min="2799" max="2800" width="4.77734375" style="176" customWidth="1"/>
    <col min="2801" max="2801" width="54.21875" style="176" customWidth="1"/>
    <col min="2802" max="2802" width="52" style="176" customWidth="1"/>
    <col min="2803" max="2803" width="5.21875" style="176" customWidth="1"/>
    <col min="2804" max="2804" width="5.77734375" style="176" bestFit="1" customWidth="1"/>
    <col min="2805" max="2805" width="16.44140625" style="176" customWidth="1"/>
    <col min="2806" max="2806" width="4.5546875" style="176" customWidth="1"/>
    <col min="2807" max="2807" width="14.21875" style="176" customWidth="1"/>
    <col min="2808" max="2808" width="27.21875" style="176" customWidth="1"/>
    <col min="2809" max="2809" width="16.21875" style="176" customWidth="1"/>
    <col min="2810" max="2810" width="13.77734375" style="176" customWidth="1"/>
    <col min="2811" max="3053" width="9.21875" style="176"/>
    <col min="3054" max="3054" width="1.77734375" style="176" customWidth="1"/>
    <col min="3055" max="3056" width="4.77734375" style="176" customWidth="1"/>
    <col min="3057" max="3057" width="54.21875" style="176" customWidth="1"/>
    <col min="3058" max="3058" width="52" style="176" customWidth="1"/>
    <col min="3059" max="3059" width="5.21875" style="176" customWidth="1"/>
    <col min="3060" max="3060" width="5.77734375" style="176" bestFit="1" customWidth="1"/>
    <col min="3061" max="3061" width="16.44140625" style="176" customWidth="1"/>
    <col min="3062" max="3062" width="4.5546875" style="176" customWidth="1"/>
    <col min="3063" max="3063" width="14.21875" style="176" customWidth="1"/>
    <col min="3064" max="3064" width="27.21875" style="176" customWidth="1"/>
    <col min="3065" max="3065" width="16.21875" style="176" customWidth="1"/>
    <col min="3066" max="3066" width="13.77734375" style="176" customWidth="1"/>
    <col min="3067" max="3309" width="9.21875" style="176"/>
    <col min="3310" max="3310" width="1.77734375" style="176" customWidth="1"/>
    <col min="3311" max="3312" width="4.77734375" style="176" customWidth="1"/>
    <col min="3313" max="3313" width="54.21875" style="176" customWidth="1"/>
    <col min="3314" max="3314" width="52" style="176" customWidth="1"/>
    <col min="3315" max="3315" width="5.21875" style="176" customWidth="1"/>
    <col min="3316" max="3316" width="5.77734375" style="176" bestFit="1" customWidth="1"/>
    <col min="3317" max="3317" width="16.44140625" style="176" customWidth="1"/>
    <col min="3318" max="3318" width="4.5546875" style="176" customWidth="1"/>
    <col min="3319" max="3319" width="14.21875" style="176" customWidth="1"/>
    <col min="3320" max="3320" width="27.21875" style="176" customWidth="1"/>
    <col min="3321" max="3321" width="16.21875" style="176" customWidth="1"/>
    <col min="3322" max="3322" width="13.77734375" style="176" customWidth="1"/>
    <col min="3323" max="3565" width="9.21875" style="176"/>
    <col min="3566" max="3566" width="1.77734375" style="176" customWidth="1"/>
    <col min="3567" max="3568" width="4.77734375" style="176" customWidth="1"/>
    <col min="3569" max="3569" width="54.21875" style="176" customWidth="1"/>
    <col min="3570" max="3570" width="52" style="176" customWidth="1"/>
    <col min="3571" max="3571" width="5.21875" style="176" customWidth="1"/>
    <col min="3572" max="3572" width="5.77734375" style="176" bestFit="1" customWidth="1"/>
    <col min="3573" max="3573" width="16.44140625" style="176" customWidth="1"/>
    <col min="3574" max="3574" width="4.5546875" style="176" customWidth="1"/>
    <col min="3575" max="3575" width="14.21875" style="176" customWidth="1"/>
    <col min="3576" max="3576" width="27.21875" style="176" customWidth="1"/>
    <col min="3577" max="3577" width="16.21875" style="176" customWidth="1"/>
    <col min="3578" max="3578" width="13.77734375" style="176" customWidth="1"/>
    <col min="3579" max="3821" width="9.21875" style="176"/>
    <col min="3822" max="3822" width="1.77734375" style="176" customWidth="1"/>
    <col min="3823" max="3824" width="4.77734375" style="176" customWidth="1"/>
    <col min="3825" max="3825" width="54.21875" style="176" customWidth="1"/>
    <col min="3826" max="3826" width="52" style="176" customWidth="1"/>
    <col min="3827" max="3827" width="5.21875" style="176" customWidth="1"/>
    <col min="3828" max="3828" width="5.77734375" style="176" bestFit="1" customWidth="1"/>
    <col min="3829" max="3829" width="16.44140625" style="176" customWidth="1"/>
    <col min="3830" max="3830" width="4.5546875" style="176" customWidth="1"/>
    <col min="3831" max="3831" width="14.21875" style="176" customWidth="1"/>
    <col min="3832" max="3832" width="27.21875" style="176" customWidth="1"/>
    <col min="3833" max="3833" width="16.21875" style="176" customWidth="1"/>
    <col min="3834" max="3834" width="13.77734375" style="176" customWidth="1"/>
    <col min="3835" max="4077" width="9.21875" style="176"/>
    <col min="4078" max="4078" width="1.77734375" style="176" customWidth="1"/>
    <col min="4079" max="4080" width="4.77734375" style="176" customWidth="1"/>
    <col min="4081" max="4081" width="54.21875" style="176" customWidth="1"/>
    <col min="4082" max="4082" width="52" style="176" customWidth="1"/>
    <col min="4083" max="4083" width="5.21875" style="176" customWidth="1"/>
    <col min="4084" max="4084" width="5.77734375" style="176" bestFit="1" customWidth="1"/>
    <col min="4085" max="4085" width="16.44140625" style="176" customWidth="1"/>
    <col min="4086" max="4086" width="4.5546875" style="176" customWidth="1"/>
    <col min="4087" max="4087" width="14.21875" style="176" customWidth="1"/>
    <col min="4088" max="4088" width="27.21875" style="176" customWidth="1"/>
    <col min="4089" max="4089" width="16.21875" style="176" customWidth="1"/>
    <col min="4090" max="4090" width="13.77734375" style="176" customWidth="1"/>
    <col min="4091" max="4333" width="9.21875" style="176"/>
    <col min="4334" max="4334" width="1.77734375" style="176" customWidth="1"/>
    <col min="4335" max="4336" width="4.77734375" style="176" customWidth="1"/>
    <col min="4337" max="4337" width="54.21875" style="176" customWidth="1"/>
    <col min="4338" max="4338" width="52" style="176" customWidth="1"/>
    <col min="4339" max="4339" width="5.21875" style="176" customWidth="1"/>
    <col min="4340" max="4340" width="5.77734375" style="176" bestFit="1" customWidth="1"/>
    <col min="4341" max="4341" width="16.44140625" style="176" customWidth="1"/>
    <col min="4342" max="4342" width="4.5546875" style="176" customWidth="1"/>
    <col min="4343" max="4343" width="14.21875" style="176" customWidth="1"/>
    <col min="4344" max="4344" width="27.21875" style="176" customWidth="1"/>
    <col min="4345" max="4345" width="16.21875" style="176" customWidth="1"/>
    <col min="4346" max="4346" width="13.77734375" style="176" customWidth="1"/>
    <col min="4347" max="4589" width="9.21875" style="176"/>
    <col min="4590" max="4590" width="1.77734375" style="176" customWidth="1"/>
    <col min="4591" max="4592" width="4.77734375" style="176" customWidth="1"/>
    <col min="4593" max="4593" width="54.21875" style="176" customWidth="1"/>
    <col min="4594" max="4594" width="52" style="176" customWidth="1"/>
    <col min="4595" max="4595" width="5.21875" style="176" customWidth="1"/>
    <col min="4596" max="4596" width="5.77734375" style="176" bestFit="1" customWidth="1"/>
    <col min="4597" max="4597" width="16.44140625" style="176" customWidth="1"/>
    <col min="4598" max="4598" width="4.5546875" style="176" customWidth="1"/>
    <col min="4599" max="4599" width="14.21875" style="176" customWidth="1"/>
    <col min="4600" max="4600" width="27.21875" style="176" customWidth="1"/>
    <col min="4601" max="4601" width="16.21875" style="176" customWidth="1"/>
    <col min="4602" max="4602" width="13.77734375" style="176" customWidth="1"/>
    <col min="4603" max="4845" width="9.21875" style="176"/>
    <col min="4846" max="4846" width="1.77734375" style="176" customWidth="1"/>
    <col min="4847" max="4848" width="4.77734375" style="176" customWidth="1"/>
    <col min="4849" max="4849" width="54.21875" style="176" customWidth="1"/>
    <col min="4850" max="4850" width="52" style="176" customWidth="1"/>
    <col min="4851" max="4851" width="5.21875" style="176" customWidth="1"/>
    <col min="4852" max="4852" width="5.77734375" style="176" bestFit="1" customWidth="1"/>
    <col min="4853" max="4853" width="16.44140625" style="176" customWidth="1"/>
    <col min="4854" max="4854" width="4.5546875" style="176" customWidth="1"/>
    <col min="4855" max="4855" width="14.21875" style="176" customWidth="1"/>
    <col min="4856" max="4856" width="27.21875" style="176" customWidth="1"/>
    <col min="4857" max="4857" width="16.21875" style="176" customWidth="1"/>
    <col min="4858" max="4858" width="13.77734375" style="176" customWidth="1"/>
    <col min="4859" max="5101" width="9.21875" style="176"/>
    <col min="5102" max="5102" width="1.77734375" style="176" customWidth="1"/>
    <col min="5103" max="5104" width="4.77734375" style="176" customWidth="1"/>
    <col min="5105" max="5105" width="54.21875" style="176" customWidth="1"/>
    <col min="5106" max="5106" width="52" style="176" customWidth="1"/>
    <col min="5107" max="5107" width="5.21875" style="176" customWidth="1"/>
    <col min="5108" max="5108" width="5.77734375" style="176" bestFit="1" customWidth="1"/>
    <col min="5109" max="5109" width="16.44140625" style="176" customWidth="1"/>
    <col min="5110" max="5110" width="4.5546875" style="176" customWidth="1"/>
    <col min="5111" max="5111" width="14.21875" style="176" customWidth="1"/>
    <col min="5112" max="5112" width="27.21875" style="176" customWidth="1"/>
    <col min="5113" max="5113" width="16.21875" style="176" customWidth="1"/>
    <col min="5114" max="5114" width="13.77734375" style="176" customWidth="1"/>
    <col min="5115" max="5357" width="9.21875" style="176"/>
    <col min="5358" max="5358" width="1.77734375" style="176" customWidth="1"/>
    <col min="5359" max="5360" width="4.77734375" style="176" customWidth="1"/>
    <col min="5361" max="5361" width="54.21875" style="176" customWidth="1"/>
    <col min="5362" max="5362" width="52" style="176" customWidth="1"/>
    <col min="5363" max="5363" width="5.21875" style="176" customWidth="1"/>
    <col min="5364" max="5364" width="5.77734375" style="176" bestFit="1" customWidth="1"/>
    <col min="5365" max="5365" width="16.44140625" style="176" customWidth="1"/>
    <col min="5366" max="5366" width="4.5546875" style="176" customWidth="1"/>
    <col min="5367" max="5367" width="14.21875" style="176" customWidth="1"/>
    <col min="5368" max="5368" width="27.21875" style="176" customWidth="1"/>
    <col min="5369" max="5369" width="16.21875" style="176" customWidth="1"/>
    <col min="5370" max="5370" width="13.77734375" style="176" customWidth="1"/>
    <col min="5371" max="5613" width="9.21875" style="176"/>
    <col min="5614" max="5614" width="1.77734375" style="176" customWidth="1"/>
    <col min="5615" max="5616" width="4.77734375" style="176" customWidth="1"/>
    <col min="5617" max="5617" width="54.21875" style="176" customWidth="1"/>
    <col min="5618" max="5618" width="52" style="176" customWidth="1"/>
    <col min="5619" max="5619" width="5.21875" style="176" customWidth="1"/>
    <col min="5620" max="5620" width="5.77734375" style="176" bestFit="1" customWidth="1"/>
    <col min="5621" max="5621" width="16.44140625" style="176" customWidth="1"/>
    <col min="5622" max="5622" width="4.5546875" style="176" customWidth="1"/>
    <col min="5623" max="5623" width="14.21875" style="176" customWidth="1"/>
    <col min="5624" max="5624" width="27.21875" style="176" customWidth="1"/>
    <col min="5625" max="5625" width="16.21875" style="176" customWidth="1"/>
    <col min="5626" max="5626" width="13.77734375" style="176" customWidth="1"/>
    <col min="5627" max="5869" width="9.21875" style="176"/>
    <col min="5870" max="5870" width="1.77734375" style="176" customWidth="1"/>
    <col min="5871" max="5872" width="4.77734375" style="176" customWidth="1"/>
    <col min="5873" max="5873" width="54.21875" style="176" customWidth="1"/>
    <col min="5874" max="5874" width="52" style="176" customWidth="1"/>
    <col min="5875" max="5875" width="5.21875" style="176" customWidth="1"/>
    <col min="5876" max="5876" width="5.77734375" style="176" bestFit="1" customWidth="1"/>
    <col min="5877" max="5877" width="16.44140625" style="176" customWidth="1"/>
    <col min="5878" max="5878" width="4.5546875" style="176" customWidth="1"/>
    <col min="5879" max="5879" width="14.21875" style="176" customWidth="1"/>
    <col min="5880" max="5880" width="27.21875" style="176" customWidth="1"/>
    <col min="5881" max="5881" width="16.21875" style="176" customWidth="1"/>
    <col min="5882" max="5882" width="13.77734375" style="176" customWidth="1"/>
    <col min="5883" max="6125" width="9.21875" style="176"/>
    <col min="6126" max="6126" width="1.77734375" style="176" customWidth="1"/>
    <col min="6127" max="6128" width="4.77734375" style="176" customWidth="1"/>
    <col min="6129" max="6129" width="54.21875" style="176" customWidth="1"/>
    <col min="6130" max="6130" width="52" style="176" customWidth="1"/>
    <col min="6131" max="6131" width="5.21875" style="176" customWidth="1"/>
    <col min="6132" max="6132" width="5.77734375" style="176" bestFit="1" customWidth="1"/>
    <col min="6133" max="6133" width="16.44140625" style="176" customWidth="1"/>
    <col min="6134" max="6134" width="4.5546875" style="176" customWidth="1"/>
    <col min="6135" max="6135" width="14.21875" style="176" customWidth="1"/>
    <col min="6136" max="6136" width="27.21875" style="176" customWidth="1"/>
    <col min="6137" max="6137" width="16.21875" style="176" customWidth="1"/>
    <col min="6138" max="6138" width="13.77734375" style="176" customWidth="1"/>
    <col min="6139" max="6381" width="9.21875" style="176"/>
    <col min="6382" max="6382" width="1.77734375" style="176" customWidth="1"/>
    <col min="6383" max="6384" width="4.77734375" style="176" customWidth="1"/>
    <col min="6385" max="6385" width="54.21875" style="176" customWidth="1"/>
    <col min="6386" max="6386" width="52" style="176" customWidth="1"/>
    <col min="6387" max="6387" width="5.21875" style="176" customWidth="1"/>
    <col min="6388" max="6388" width="5.77734375" style="176" bestFit="1" customWidth="1"/>
    <col min="6389" max="6389" width="16.44140625" style="176" customWidth="1"/>
    <col min="6390" max="6390" width="4.5546875" style="176" customWidth="1"/>
    <col min="6391" max="6391" width="14.21875" style="176" customWidth="1"/>
    <col min="6392" max="6392" width="27.21875" style="176" customWidth="1"/>
    <col min="6393" max="6393" width="16.21875" style="176" customWidth="1"/>
    <col min="6394" max="6394" width="13.77734375" style="176" customWidth="1"/>
    <col min="6395" max="6637" width="9.21875" style="176"/>
    <col min="6638" max="6638" width="1.77734375" style="176" customWidth="1"/>
    <col min="6639" max="6640" width="4.77734375" style="176" customWidth="1"/>
    <col min="6641" max="6641" width="54.21875" style="176" customWidth="1"/>
    <col min="6642" max="6642" width="52" style="176" customWidth="1"/>
    <col min="6643" max="6643" width="5.21875" style="176" customWidth="1"/>
    <col min="6644" max="6644" width="5.77734375" style="176" bestFit="1" customWidth="1"/>
    <col min="6645" max="6645" width="16.44140625" style="176" customWidth="1"/>
    <col min="6646" max="6646" width="4.5546875" style="176" customWidth="1"/>
    <col min="6647" max="6647" width="14.21875" style="176" customWidth="1"/>
    <col min="6648" max="6648" width="27.21875" style="176" customWidth="1"/>
    <col min="6649" max="6649" width="16.21875" style="176" customWidth="1"/>
    <col min="6650" max="6650" width="13.77734375" style="176" customWidth="1"/>
    <col min="6651" max="6893" width="9.21875" style="176"/>
    <col min="6894" max="6894" width="1.77734375" style="176" customWidth="1"/>
    <col min="6895" max="6896" width="4.77734375" style="176" customWidth="1"/>
    <col min="6897" max="6897" width="54.21875" style="176" customWidth="1"/>
    <col min="6898" max="6898" width="52" style="176" customWidth="1"/>
    <col min="6899" max="6899" width="5.21875" style="176" customWidth="1"/>
    <col min="6900" max="6900" width="5.77734375" style="176" bestFit="1" customWidth="1"/>
    <col min="6901" max="6901" width="16.44140625" style="176" customWidth="1"/>
    <col min="6902" max="6902" width="4.5546875" style="176" customWidth="1"/>
    <col min="6903" max="6903" width="14.21875" style="176" customWidth="1"/>
    <col min="6904" max="6904" width="27.21875" style="176" customWidth="1"/>
    <col min="6905" max="6905" width="16.21875" style="176" customWidth="1"/>
    <col min="6906" max="6906" width="13.77734375" style="176" customWidth="1"/>
    <col min="6907" max="7149" width="9.21875" style="176"/>
    <col min="7150" max="7150" width="1.77734375" style="176" customWidth="1"/>
    <col min="7151" max="7152" width="4.77734375" style="176" customWidth="1"/>
    <col min="7153" max="7153" width="54.21875" style="176" customWidth="1"/>
    <col min="7154" max="7154" width="52" style="176" customWidth="1"/>
    <col min="7155" max="7155" width="5.21875" style="176" customWidth="1"/>
    <col min="7156" max="7156" width="5.77734375" style="176" bestFit="1" customWidth="1"/>
    <col min="7157" max="7157" width="16.44140625" style="176" customWidth="1"/>
    <col min="7158" max="7158" width="4.5546875" style="176" customWidth="1"/>
    <col min="7159" max="7159" width="14.21875" style="176" customWidth="1"/>
    <col min="7160" max="7160" width="27.21875" style="176" customWidth="1"/>
    <col min="7161" max="7161" width="16.21875" style="176" customWidth="1"/>
    <col min="7162" max="7162" width="13.77734375" style="176" customWidth="1"/>
    <col min="7163" max="7405" width="9.21875" style="176"/>
    <col min="7406" max="7406" width="1.77734375" style="176" customWidth="1"/>
    <col min="7407" max="7408" width="4.77734375" style="176" customWidth="1"/>
    <col min="7409" max="7409" width="54.21875" style="176" customWidth="1"/>
    <col min="7410" max="7410" width="52" style="176" customWidth="1"/>
    <col min="7411" max="7411" width="5.21875" style="176" customWidth="1"/>
    <col min="7412" max="7412" width="5.77734375" style="176" bestFit="1" customWidth="1"/>
    <col min="7413" max="7413" width="16.44140625" style="176" customWidth="1"/>
    <col min="7414" max="7414" width="4.5546875" style="176" customWidth="1"/>
    <col min="7415" max="7415" width="14.21875" style="176" customWidth="1"/>
    <col min="7416" max="7416" width="27.21875" style="176" customWidth="1"/>
    <col min="7417" max="7417" width="16.21875" style="176" customWidth="1"/>
    <col min="7418" max="7418" width="13.77734375" style="176" customWidth="1"/>
    <col min="7419" max="7661" width="9.21875" style="176"/>
    <col min="7662" max="7662" width="1.77734375" style="176" customWidth="1"/>
    <col min="7663" max="7664" width="4.77734375" style="176" customWidth="1"/>
    <col min="7665" max="7665" width="54.21875" style="176" customWidth="1"/>
    <col min="7666" max="7666" width="52" style="176" customWidth="1"/>
    <col min="7667" max="7667" width="5.21875" style="176" customWidth="1"/>
    <col min="7668" max="7668" width="5.77734375" style="176" bestFit="1" customWidth="1"/>
    <col min="7669" max="7669" width="16.44140625" style="176" customWidth="1"/>
    <col min="7670" max="7670" width="4.5546875" style="176" customWidth="1"/>
    <col min="7671" max="7671" width="14.21875" style="176" customWidth="1"/>
    <col min="7672" max="7672" width="27.21875" style="176" customWidth="1"/>
    <col min="7673" max="7673" width="16.21875" style="176" customWidth="1"/>
    <col min="7674" max="7674" width="13.77734375" style="176" customWidth="1"/>
    <col min="7675" max="7917" width="9.21875" style="176"/>
    <col min="7918" max="7918" width="1.77734375" style="176" customWidth="1"/>
    <col min="7919" max="7920" width="4.77734375" style="176" customWidth="1"/>
    <col min="7921" max="7921" width="54.21875" style="176" customWidth="1"/>
    <col min="7922" max="7922" width="52" style="176" customWidth="1"/>
    <col min="7923" max="7923" width="5.21875" style="176" customWidth="1"/>
    <col min="7924" max="7924" width="5.77734375" style="176" bestFit="1" customWidth="1"/>
    <col min="7925" max="7925" width="16.44140625" style="176" customWidth="1"/>
    <col min="7926" max="7926" width="4.5546875" style="176" customWidth="1"/>
    <col min="7927" max="7927" width="14.21875" style="176" customWidth="1"/>
    <col min="7928" max="7928" width="27.21875" style="176" customWidth="1"/>
    <col min="7929" max="7929" width="16.21875" style="176" customWidth="1"/>
    <col min="7930" max="7930" width="13.77734375" style="176" customWidth="1"/>
    <col min="7931" max="8173" width="9.21875" style="176"/>
    <col min="8174" max="8174" width="1.77734375" style="176" customWidth="1"/>
    <col min="8175" max="8176" width="4.77734375" style="176" customWidth="1"/>
    <col min="8177" max="8177" width="54.21875" style="176" customWidth="1"/>
    <col min="8178" max="8178" width="52" style="176" customWidth="1"/>
    <col min="8179" max="8179" width="5.21875" style="176" customWidth="1"/>
    <col min="8180" max="8180" width="5.77734375" style="176" bestFit="1" customWidth="1"/>
    <col min="8181" max="8181" width="16.44140625" style="176" customWidth="1"/>
    <col min="8182" max="8182" width="4.5546875" style="176" customWidth="1"/>
    <col min="8183" max="8183" width="14.21875" style="176" customWidth="1"/>
    <col min="8184" max="8184" width="27.21875" style="176" customWidth="1"/>
    <col min="8185" max="8185" width="16.21875" style="176" customWidth="1"/>
    <col min="8186" max="8186" width="13.77734375" style="176" customWidth="1"/>
    <col min="8187" max="8429" width="9.21875" style="176"/>
    <col min="8430" max="8430" width="1.77734375" style="176" customWidth="1"/>
    <col min="8431" max="8432" width="4.77734375" style="176" customWidth="1"/>
    <col min="8433" max="8433" width="54.21875" style="176" customWidth="1"/>
    <col min="8434" max="8434" width="52" style="176" customWidth="1"/>
    <col min="8435" max="8435" width="5.21875" style="176" customWidth="1"/>
    <col min="8436" max="8436" width="5.77734375" style="176" bestFit="1" customWidth="1"/>
    <col min="8437" max="8437" width="16.44140625" style="176" customWidth="1"/>
    <col min="8438" max="8438" width="4.5546875" style="176" customWidth="1"/>
    <col min="8439" max="8439" width="14.21875" style="176" customWidth="1"/>
    <col min="8440" max="8440" width="27.21875" style="176" customWidth="1"/>
    <col min="8441" max="8441" width="16.21875" style="176" customWidth="1"/>
    <col min="8442" max="8442" width="13.77734375" style="176" customWidth="1"/>
    <col min="8443" max="8685" width="9.21875" style="176"/>
    <col min="8686" max="8686" width="1.77734375" style="176" customWidth="1"/>
    <col min="8687" max="8688" width="4.77734375" style="176" customWidth="1"/>
    <col min="8689" max="8689" width="54.21875" style="176" customWidth="1"/>
    <col min="8690" max="8690" width="52" style="176" customWidth="1"/>
    <col min="8691" max="8691" width="5.21875" style="176" customWidth="1"/>
    <col min="8692" max="8692" width="5.77734375" style="176" bestFit="1" customWidth="1"/>
    <col min="8693" max="8693" width="16.44140625" style="176" customWidth="1"/>
    <col min="8694" max="8694" width="4.5546875" style="176" customWidth="1"/>
    <col min="8695" max="8695" width="14.21875" style="176" customWidth="1"/>
    <col min="8696" max="8696" width="27.21875" style="176" customWidth="1"/>
    <col min="8697" max="8697" width="16.21875" style="176" customWidth="1"/>
    <col min="8698" max="8698" width="13.77734375" style="176" customWidth="1"/>
    <col min="8699" max="8941" width="9.21875" style="176"/>
    <col min="8942" max="8942" width="1.77734375" style="176" customWidth="1"/>
    <col min="8943" max="8944" width="4.77734375" style="176" customWidth="1"/>
    <col min="8945" max="8945" width="54.21875" style="176" customWidth="1"/>
    <col min="8946" max="8946" width="52" style="176" customWidth="1"/>
    <col min="8947" max="8947" width="5.21875" style="176" customWidth="1"/>
    <col min="8948" max="8948" width="5.77734375" style="176" bestFit="1" customWidth="1"/>
    <col min="8949" max="8949" width="16.44140625" style="176" customWidth="1"/>
    <col min="8950" max="8950" width="4.5546875" style="176" customWidth="1"/>
    <col min="8951" max="8951" width="14.21875" style="176" customWidth="1"/>
    <col min="8952" max="8952" width="27.21875" style="176" customWidth="1"/>
    <col min="8953" max="8953" width="16.21875" style="176" customWidth="1"/>
    <col min="8954" max="8954" width="13.77734375" style="176" customWidth="1"/>
    <col min="8955" max="9197" width="9.21875" style="176"/>
    <col min="9198" max="9198" width="1.77734375" style="176" customWidth="1"/>
    <col min="9199" max="9200" width="4.77734375" style="176" customWidth="1"/>
    <col min="9201" max="9201" width="54.21875" style="176" customWidth="1"/>
    <col min="9202" max="9202" width="52" style="176" customWidth="1"/>
    <col min="9203" max="9203" width="5.21875" style="176" customWidth="1"/>
    <col min="9204" max="9204" width="5.77734375" style="176" bestFit="1" customWidth="1"/>
    <col min="9205" max="9205" width="16.44140625" style="176" customWidth="1"/>
    <col min="9206" max="9206" width="4.5546875" style="176" customWidth="1"/>
    <col min="9207" max="9207" width="14.21875" style="176" customWidth="1"/>
    <col min="9208" max="9208" width="27.21875" style="176" customWidth="1"/>
    <col min="9209" max="9209" width="16.21875" style="176" customWidth="1"/>
    <col min="9210" max="9210" width="13.77734375" style="176" customWidth="1"/>
    <col min="9211" max="9453" width="9.21875" style="176"/>
    <col min="9454" max="9454" width="1.77734375" style="176" customWidth="1"/>
    <col min="9455" max="9456" width="4.77734375" style="176" customWidth="1"/>
    <col min="9457" max="9457" width="54.21875" style="176" customWidth="1"/>
    <col min="9458" max="9458" width="52" style="176" customWidth="1"/>
    <col min="9459" max="9459" width="5.21875" style="176" customWidth="1"/>
    <col min="9460" max="9460" width="5.77734375" style="176" bestFit="1" customWidth="1"/>
    <col min="9461" max="9461" width="16.44140625" style="176" customWidth="1"/>
    <col min="9462" max="9462" width="4.5546875" style="176" customWidth="1"/>
    <col min="9463" max="9463" width="14.21875" style="176" customWidth="1"/>
    <col min="9464" max="9464" width="27.21875" style="176" customWidth="1"/>
    <col min="9465" max="9465" width="16.21875" style="176" customWidth="1"/>
    <col min="9466" max="9466" width="13.77734375" style="176" customWidth="1"/>
    <col min="9467" max="9709" width="9.21875" style="176"/>
    <col min="9710" max="9710" width="1.77734375" style="176" customWidth="1"/>
    <col min="9711" max="9712" width="4.77734375" style="176" customWidth="1"/>
    <col min="9713" max="9713" width="54.21875" style="176" customWidth="1"/>
    <col min="9714" max="9714" width="52" style="176" customWidth="1"/>
    <col min="9715" max="9715" width="5.21875" style="176" customWidth="1"/>
    <col min="9716" max="9716" width="5.77734375" style="176" bestFit="1" customWidth="1"/>
    <col min="9717" max="9717" width="16.44140625" style="176" customWidth="1"/>
    <col min="9718" max="9718" width="4.5546875" style="176" customWidth="1"/>
    <col min="9719" max="9719" width="14.21875" style="176" customWidth="1"/>
    <col min="9720" max="9720" width="27.21875" style="176" customWidth="1"/>
    <col min="9721" max="9721" width="16.21875" style="176" customWidth="1"/>
    <col min="9722" max="9722" width="13.77734375" style="176" customWidth="1"/>
    <col min="9723" max="9965" width="9.21875" style="176"/>
    <col min="9966" max="9966" width="1.77734375" style="176" customWidth="1"/>
    <col min="9967" max="9968" width="4.77734375" style="176" customWidth="1"/>
    <col min="9969" max="9969" width="54.21875" style="176" customWidth="1"/>
    <col min="9970" max="9970" width="52" style="176" customWidth="1"/>
    <col min="9971" max="9971" width="5.21875" style="176" customWidth="1"/>
    <col min="9972" max="9972" width="5.77734375" style="176" bestFit="1" customWidth="1"/>
    <col min="9973" max="9973" width="16.44140625" style="176" customWidth="1"/>
    <col min="9974" max="9974" width="4.5546875" style="176" customWidth="1"/>
    <col min="9975" max="9975" width="14.21875" style="176" customWidth="1"/>
    <col min="9976" max="9976" width="27.21875" style="176" customWidth="1"/>
    <col min="9977" max="9977" width="16.21875" style="176" customWidth="1"/>
    <col min="9978" max="9978" width="13.77734375" style="176" customWidth="1"/>
    <col min="9979" max="10221" width="9.21875" style="176"/>
    <col min="10222" max="10222" width="1.77734375" style="176" customWidth="1"/>
    <col min="10223" max="10224" width="4.77734375" style="176" customWidth="1"/>
    <col min="10225" max="10225" width="54.21875" style="176" customWidth="1"/>
    <col min="10226" max="10226" width="52" style="176" customWidth="1"/>
    <col min="10227" max="10227" width="5.21875" style="176" customWidth="1"/>
    <col min="10228" max="10228" width="5.77734375" style="176" bestFit="1" customWidth="1"/>
    <col min="10229" max="10229" width="16.44140625" style="176" customWidth="1"/>
    <col min="10230" max="10230" width="4.5546875" style="176" customWidth="1"/>
    <col min="10231" max="10231" width="14.21875" style="176" customWidth="1"/>
    <col min="10232" max="10232" width="27.21875" style="176" customWidth="1"/>
    <col min="10233" max="10233" width="16.21875" style="176" customWidth="1"/>
    <col min="10234" max="10234" width="13.77734375" style="176" customWidth="1"/>
    <col min="10235" max="10477" width="9.21875" style="176"/>
    <col min="10478" max="10478" width="1.77734375" style="176" customWidth="1"/>
    <col min="10479" max="10480" width="4.77734375" style="176" customWidth="1"/>
    <col min="10481" max="10481" width="54.21875" style="176" customWidth="1"/>
    <col min="10482" max="10482" width="52" style="176" customWidth="1"/>
    <col min="10483" max="10483" width="5.21875" style="176" customWidth="1"/>
    <col min="10484" max="10484" width="5.77734375" style="176" bestFit="1" customWidth="1"/>
    <col min="10485" max="10485" width="16.44140625" style="176" customWidth="1"/>
    <col min="10486" max="10486" width="4.5546875" style="176" customWidth="1"/>
    <col min="10487" max="10487" width="14.21875" style="176" customWidth="1"/>
    <col min="10488" max="10488" width="27.21875" style="176" customWidth="1"/>
    <col min="10489" max="10489" width="16.21875" style="176" customWidth="1"/>
    <col min="10490" max="10490" width="13.77734375" style="176" customWidth="1"/>
    <col min="10491" max="10733" width="9.21875" style="176"/>
    <col min="10734" max="10734" width="1.77734375" style="176" customWidth="1"/>
    <col min="10735" max="10736" width="4.77734375" style="176" customWidth="1"/>
    <col min="10737" max="10737" width="54.21875" style="176" customWidth="1"/>
    <col min="10738" max="10738" width="52" style="176" customWidth="1"/>
    <col min="10739" max="10739" width="5.21875" style="176" customWidth="1"/>
    <col min="10740" max="10740" width="5.77734375" style="176" bestFit="1" customWidth="1"/>
    <col min="10741" max="10741" width="16.44140625" style="176" customWidth="1"/>
    <col min="10742" max="10742" width="4.5546875" style="176" customWidth="1"/>
    <col min="10743" max="10743" width="14.21875" style="176" customWidth="1"/>
    <col min="10744" max="10744" width="27.21875" style="176" customWidth="1"/>
    <col min="10745" max="10745" width="16.21875" style="176" customWidth="1"/>
    <col min="10746" max="10746" width="13.77734375" style="176" customWidth="1"/>
    <col min="10747" max="10989" width="9.21875" style="176"/>
    <col min="10990" max="10990" width="1.77734375" style="176" customWidth="1"/>
    <col min="10991" max="10992" width="4.77734375" style="176" customWidth="1"/>
    <col min="10993" max="10993" width="54.21875" style="176" customWidth="1"/>
    <col min="10994" max="10994" width="52" style="176" customWidth="1"/>
    <col min="10995" max="10995" width="5.21875" style="176" customWidth="1"/>
    <col min="10996" max="10996" width="5.77734375" style="176" bestFit="1" customWidth="1"/>
    <col min="10997" max="10997" width="16.44140625" style="176" customWidth="1"/>
    <col min="10998" max="10998" width="4.5546875" style="176" customWidth="1"/>
    <col min="10999" max="10999" width="14.21875" style="176" customWidth="1"/>
    <col min="11000" max="11000" width="27.21875" style="176" customWidth="1"/>
    <col min="11001" max="11001" width="16.21875" style="176" customWidth="1"/>
    <col min="11002" max="11002" width="13.77734375" style="176" customWidth="1"/>
    <col min="11003" max="11245" width="9.21875" style="176"/>
    <col min="11246" max="11246" width="1.77734375" style="176" customWidth="1"/>
    <col min="11247" max="11248" width="4.77734375" style="176" customWidth="1"/>
    <col min="11249" max="11249" width="54.21875" style="176" customWidth="1"/>
    <col min="11250" max="11250" width="52" style="176" customWidth="1"/>
    <col min="11251" max="11251" width="5.21875" style="176" customWidth="1"/>
    <col min="11252" max="11252" width="5.77734375" style="176" bestFit="1" customWidth="1"/>
    <col min="11253" max="11253" width="16.44140625" style="176" customWidth="1"/>
    <col min="11254" max="11254" width="4.5546875" style="176" customWidth="1"/>
    <col min="11255" max="11255" width="14.21875" style="176" customWidth="1"/>
    <col min="11256" max="11256" width="27.21875" style="176" customWidth="1"/>
    <col min="11257" max="11257" width="16.21875" style="176" customWidth="1"/>
    <col min="11258" max="11258" width="13.77734375" style="176" customWidth="1"/>
    <col min="11259" max="11501" width="9.21875" style="176"/>
    <col min="11502" max="11502" width="1.77734375" style="176" customWidth="1"/>
    <col min="11503" max="11504" width="4.77734375" style="176" customWidth="1"/>
    <col min="11505" max="11505" width="54.21875" style="176" customWidth="1"/>
    <col min="11506" max="11506" width="52" style="176" customWidth="1"/>
    <col min="11507" max="11507" width="5.21875" style="176" customWidth="1"/>
    <col min="11508" max="11508" width="5.77734375" style="176" bestFit="1" customWidth="1"/>
    <col min="11509" max="11509" width="16.44140625" style="176" customWidth="1"/>
    <col min="11510" max="11510" width="4.5546875" style="176" customWidth="1"/>
    <col min="11511" max="11511" width="14.21875" style="176" customWidth="1"/>
    <col min="11512" max="11512" width="27.21875" style="176" customWidth="1"/>
    <col min="11513" max="11513" width="16.21875" style="176" customWidth="1"/>
    <col min="11514" max="11514" width="13.77734375" style="176" customWidth="1"/>
    <col min="11515" max="11757" width="9.21875" style="176"/>
    <col min="11758" max="11758" width="1.77734375" style="176" customWidth="1"/>
    <col min="11759" max="11760" width="4.77734375" style="176" customWidth="1"/>
    <col min="11761" max="11761" width="54.21875" style="176" customWidth="1"/>
    <col min="11762" max="11762" width="52" style="176" customWidth="1"/>
    <col min="11763" max="11763" width="5.21875" style="176" customWidth="1"/>
    <col min="11764" max="11764" width="5.77734375" style="176" bestFit="1" customWidth="1"/>
    <col min="11765" max="11765" width="16.44140625" style="176" customWidth="1"/>
    <col min="11766" max="11766" width="4.5546875" style="176" customWidth="1"/>
    <col min="11767" max="11767" width="14.21875" style="176" customWidth="1"/>
    <col min="11768" max="11768" width="27.21875" style="176" customWidth="1"/>
    <col min="11769" max="11769" width="16.21875" style="176" customWidth="1"/>
    <col min="11770" max="11770" width="13.77734375" style="176" customWidth="1"/>
    <col min="11771" max="12013" width="9.21875" style="176"/>
    <col min="12014" max="12014" width="1.77734375" style="176" customWidth="1"/>
    <col min="12015" max="12016" width="4.77734375" style="176" customWidth="1"/>
    <col min="12017" max="12017" width="54.21875" style="176" customWidth="1"/>
    <col min="12018" max="12018" width="52" style="176" customWidth="1"/>
    <col min="12019" max="12019" width="5.21875" style="176" customWidth="1"/>
    <col min="12020" max="12020" width="5.77734375" style="176" bestFit="1" customWidth="1"/>
    <col min="12021" max="12021" width="16.44140625" style="176" customWidth="1"/>
    <col min="12022" max="12022" width="4.5546875" style="176" customWidth="1"/>
    <col min="12023" max="12023" width="14.21875" style="176" customWidth="1"/>
    <col min="12024" max="12024" width="27.21875" style="176" customWidth="1"/>
    <col min="12025" max="12025" width="16.21875" style="176" customWidth="1"/>
    <col min="12026" max="12026" width="13.77734375" style="176" customWidth="1"/>
    <col min="12027" max="12269" width="9.21875" style="176"/>
    <col min="12270" max="12270" width="1.77734375" style="176" customWidth="1"/>
    <col min="12271" max="12272" width="4.77734375" style="176" customWidth="1"/>
    <col min="12273" max="12273" width="54.21875" style="176" customWidth="1"/>
    <col min="12274" max="12274" width="52" style="176" customWidth="1"/>
    <col min="12275" max="12275" width="5.21875" style="176" customWidth="1"/>
    <col min="12276" max="12276" width="5.77734375" style="176" bestFit="1" customWidth="1"/>
    <col min="12277" max="12277" width="16.44140625" style="176" customWidth="1"/>
    <col min="12278" max="12278" width="4.5546875" style="176" customWidth="1"/>
    <col min="12279" max="12279" width="14.21875" style="176" customWidth="1"/>
    <col min="12280" max="12280" width="27.21875" style="176" customWidth="1"/>
    <col min="12281" max="12281" width="16.21875" style="176" customWidth="1"/>
    <col min="12282" max="12282" width="13.77734375" style="176" customWidth="1"/>
    <col min="12283" max="12525" width="9.21875" style="176"/>
    <col min="12526" max="12526" width="1.77734375" style="176" customWidth="1"/>
    <col min="12527" max="12528" width="4.77734375" style="176" customWidth="1"/>
    <col min="12529" max="12529" width="54.21875" style="176" customWidth="1"/>
    <col min="12530" max="12530" width="52" style="176" customWidth="1"/>
    <col min="12531" max="12531" width="5.21875" style="176" customWidth="1"/>
    <col min="12532" max="12532" width="5.77734375" style="176" bestFit="1" customWidth="1"/>
    <col min="12533" max="12533" width="16.44140625" style="176" customWidth="1"/>
    <col min="12534" max="12534" width="4.5546875" style="176" customWidth="1"/>
    <col min="12535" max="12535" width="14.21875" style="176" customWidth="1"/>
    <col min="12536" max="12536" width="27.21875" style="176" customWidth="1"/>
    <col min="12537" max="12537" width="16.21875" style="176" customWidth="1"/>
    <col min="12538" max="12538" width="13.77734375" style="176" customWidth="1"/>
    <col min="12539" max="12781" width="9.21875" style="176"/>
    <col min="12782" max="12782" width="1.77734375" style="176" customWidth="1"/>
    <col min="12783" max="12784" width="4.77734375" style="176" customWidth="1"/>
    <col min="12785" max="12785" width="54.21875" style="176" customWidth="1"/>
    <col min="12786" max="12786" width="52" style="176" customWidth="1"/>
    <col min="12787" max="12787" width="5.21875" style="176" customWidth="1"/>
    <col min="12788" max="12788" width="5.77734375" style="176" bestFit="1" customWidth="1"/>
    <col min="12789" max="12789" width="16.44140625" style="176" customWidth="1"/>
    <col min="12790" max="12790" width="4.5546875" style="176" customWidth="1"/>
    <col min="12791" max="12791" width="14.21875" style="176" customWidth="1"/>
    <col min="12792" max="12792" width="27.21875" style="176" customWidth="1"/>
    <col min="12793" max="12793" width="16.21875" style="176" customWidth="1"/>
    <col min="12794" max="12794" width="13.77734375" style="176" customWidth="1"/>
    <col min="12795" max="13037" width="9.21875" style="176"/>
    <col min="13038" max="13038" width="1.77734375" style="176" customWidth="1"/>
    <col min="13039" max="13040" width="4.77734375" style="176" customWidth="1"/>
    <col min="13041" max="13041" width="54.21875" style="176" customWidth="1"/>
    <col min="13042" max="13042" width="52" style="176" customWidth="1"/>
    <col min="13043" max="13043" width="5.21875" style="176" customWidth="1"/>
    <col min="13044" max="13044" width="5.77734375" style="176" bestFit="1" customWidth="1"/>
    <col min="13045" max="13045" width="16.44140625" style="176" customWidth="1"/>
    <col min="13046" max="13046" width="4.5546875" style="176" customWidth="1"/>
    <col min="13047" max="13047" width="14.21875" style="176" customWidth="1"/>
    <col min="13048" max="13048" width="27.21875" style="176" customWidth="1"/>
    <col min="13049" max="13049" width="16.21875" style="176" customWidth="1"/>
    <col min="13050" max="13050" width="13.77734375" style="176" customWidth="1"/>
    <col min="13051" max="13293" width="9.21875" style="176"/>
    <col min="13294" max="13294" width="1.77734375" style="176" customWidth="1"/>
    <col min="13295" max="13296" width="4.77734375" style="176" customWidth="1"/>
    <col min="13297" max="13297" width="54.21875" style="176" customWidth="1"/>
    <col min="13298" max="13298" width="52" style="176" customWidth="1"/>
    <col min="13299" max="13299" width="5.21875" style="176" customWidth="1"/>
    <col min="13300" max="13300" width="5.77734375" style="176" bestFit="1" customWidth="1"/>
    <col min="13301" max="13301" width="16.44140625" style="176" customWidth="1"/>
    <col min="13302" max="13302" width="4.5546875" style="176" customWidth="1"/>
    <col min="13303" max="13303" width="14.21875" style="176" customWidth="1"/>
    <col min="13304" max="13304" width="27.21875" style="176" customWidth="1"/>
    <col min="13305" max="13305" width="16.21875" style="176" customWidth="1"/>
    <col min="13306" max="13306" width="13.77734375" style="176" customWidth="1"/>
    <col min="13307" max="13549" width="9.21875" style="176"/>
    <col min="13550" max="13550" width="1.77734375" style="176" customWidth="1"/>
    <col min="13551" max="13552" width="4.77734375" style="176" customWidth="1"/>
    <col min="13553" max="13553" width="54.21875" style="176" customWidth="1"/>
    <col min="13554" max="13554" width="52" style="176" customWidth="1"/>
    <col min="13555" max="13555" width="5.21875" style="176" customWidth="1"/>
    <col min="13556" max="13556" width="5.77734375" style="176" bestFit="1" customWidth="1"/>
    <col min="13557" max="13557" width="16.44140625" style="176" customWidth="1"/>
    <col min="13558" max="13558" width="4.5546875" style="176" customWidth="1"/>
    <col min="13559" max="13559" width="14.21875" style="176" customWidth="1"/>
    <col min="13560" max="13560" width="27.21875" style="176" customWidth="1"/>
    <col min="13561" max="13561" width="16.21875" style="176" customWidth="1"/>
    <col min="13562" max="13562" width="13.77734375" style="176" customWidth="1"/>
    <col min="13563" max="13805" width="9.21875" style="176"/>
    <col min="13806" max="13806" width="1.77734375" style="176" customWidth="1"/>
    <col min="13807" max="13808" width="4.77734375" style="176" customWidth="1"/>
    <col min="13809" max="13809" width="54.21875" style="176" customWidth="1"/>
    <col min="13810" max="13810" width="52" style="176" customWidth="1"/>
    <col min="13811" max="13811" width="5.21875" style="176" customWidth="1"/>
    <col min="13812" max="13812" width="5.77734375" style="176" bestFit="1" customWidth="1"/>
    <col min="13813" max="13813" width="16.44140625" style="176" customWidth="1"/>
    <col min="13814" max="13814" width="4.5546875" style="176" customWidth="1"/>
    <col min="13815" max="13815" width="14.21875" style="176" customWidth="1"/>
    <col min="13816" max="13816" width="27.21875" style="176" customWidth="1"/>
    <col min="13817" max="13817" width="16.21875" style="176" customWidth="1"/>
    <col min="13818" max="13818" width="13.77734375" style="176" customWidth="1"/>
    <col min="13819" max="14061" width="9.21875" style="176"/>
    <col min="14062" max="14062" width="1.77734375" style="176" customWidth="1"/>
    <col min="14063" max="14064" width="4.77734375" style="176" customWidth="1"/>
    <col min="14065" max="14065" width="54.21875" style="176" customWidth="1"/>
    <col min="14066" max="14066" width="52" style="176" customWidth="1"/>
    <col min="14067" max="14067" width="5.21875" style="176" customWidth="1"/>
    <col min="14068" max="14068" width="5.77734375" style="176" bestFit="1" customWidth="1"/>
    <col min="14069" max="14069" width="16.44140625" style="176" customWidth="1"/>
    <col min="14070" max="14070" width="4.5546875" style="176" customWidth="1"/>
    <col min="14071" max="14071" width="14.21875" style="176" customWidth="1"/>
    <col min="14072" max="14072" width="27.21875" style="176" customWidth="1"/>
    <col min="14073" max="14073" width="16.21875" style="176" customWidth="1"/>
    <col min="14074" max="14074" width="13.77734375" style="176" customWidth="1"/>
    <col min="14075" max="14317" width="9.21875" style="176"/>
    <col min="14318" max="14318" width="1.77734375" style="176" customWidth="1"/>
    <col min="14319" max="14320" width="4.77734375" style="176" customWidth="1"/>
    <col min="14321" max="14321" width="54.21875" style="176" customWidth="1"/>
    <col min="14322" max="14322" width="52" style="176" customWidth="1"/>
    <col min="14323" max="14323" width="5.21875" style="176" customWidth="1"/>
    <col min="14324" max="14324" width="5.77734375" style="176" bestFit="1" customWidth="1"/>
    <col min="14325" max="14325" width="16.44140625" style="176" customWidth="1"/>
    <col min="14326" max="14326" width="4.5546875" style="176" customWidth="1"/>
    <col min="14327" max="14327" width="14.21875" style="176" customWidth="1"/>
    <col min="14328" max="14328" width="27.21875" style="176" customWidth="1"/>
    <col min="14329" max="14329" width="16.21875" style="176" customWidth="1"/>
    <col min="14330" max="14330" width="13.77734375" style="176" customWidth="1"/>
    <col min="14331" max="14573" width="9.21875" style="176"/>
    <col min="14574" max="14574" width="1.77734375" style="176" customWidth="1"/>
    <col min="14575" max="14576" width="4.77734375" style="176" customWidth="1"/>
    <col min="14577" max="14577" width="54.21875" style="176" customWidth="1"/>
    <col min="14578" max="14578" width="52" style="176" customWidth="1"/>
    <col min="14579" max="14579" width="5.21875" style="176" customWidth="1"/>
    <col min="14580" max="14580" width="5.77734375" style="176" bestFit="1" customWidth="1"/>
    <col min="14581" max="14581" width="16.44140625" style="176" customWidth="1"/>
    <col min="14582" max="14582" width="4.5546875" style="176" customWidth="1"/>
    <col min="14583" max="14583" width="14.21875" style="176" customWidth="1"/>
    <col min="14584" max="14584" width="27.21875" style="176" customWidth="1"/>
    <col min="14585" max="14585" width="16.21875" style="176" customWidth="1"/>
    <col min="14586" max="14586" width="13.77734375" style="176" customWidth="1"/>
    <col min="14587" max="14829" width="9.21875" style="176"/>
    <col min="14830" max="14830" width="1.77734375" style="176" customWidth="1"/>
    <col min="14831" max="14832" width="4.77734375" style="176" customWidth="1"/>
    <col min="14833" max="14833" width="54.21875" style="176" customWidth="1"/>
    <col min="14834" max="14834" width="52" style="176" customWidth="1"/>
    <col min="14835" max="14835" width="5.21875" style="176" customWidth="1"/>
    <col min="14836" max="14836" width="5.77734375" style="176" bestFit="1" customWidth="1"/>
    <col min="14837" max="14837" width="16.44140625" style="176" customWidth="1"/>
    <col min="14838" max="14838" width="4.5546875" style="176" customWidth="1"/>
    <col min="14839" max="14839" width="14.21875" style="176" customWidth="1"/>
    <col min="14840" max="14840" width="27.21875" style="176" customWidth="1"/>
    <col min="14841" max="14841" width="16.21875" style="176" customWidth="1"/>
    <col min="14842" max="14842" width="13.77734375" style="176" customWidth="1"/>
    <col min="14843" max="15085" width="9.21875" style="176"/>
    <col min="15086" max="15086" width="1.77734375" style="176" customWidth="1"/>
    <col min="15087" max="15088" width="4.77734375" style="176" customWidth="1"/>
    <col min="15089" max="15089" width="54.21875" style="176" customWidth="1"/>
    <col min="15090" max="15090" width="52" style="176" customWidth="1"/>
    <col min="15091" max="15091" width="5.21875" style="176" customWidth="1"/>
    <col min="15092" max="15092" width="5.77734375" style="176" bestFit="1" customWidth="1"/>
    <col min="15093" max="15093" width="16.44140625" style="176" customWidth="1"/>
    <col min="15094" max="15094" width="4.5546875" style="176" customWidth="1"/>
    <col min="15095" max="15095" width="14.21875" style="176" customWidth="1"/>
    <col min="15096" max="15096" width="27.21875" style="176" customWidth="1"/>
    <col min="15097" max="15097" width="16.21875" style="176" customWidth="1"/>
    <col min="15098" max="15098" width="13.77734375" style="176" customWidth="1"/>
    <col min="15099" max="15341" width="9.21875" style="176"/>
    <col min="15342" max="15342" width="1.77734375" style="176" customWidth="1"/>
    <col min="15343" max="15344" width="4.77734375" style="176" customWidth="1"/>
    <col min="15345" max="15345" width="54.21875" style="176" customWidth="1"/>
    <col min="15346" max="15346" width="52" style="176" customWidth="1"/>
    <col min="15347" max="15347" width="5.21875" style="176" customWidth="1"/>
    <col min="15348" max="15348" width="5.77734375" style="176" bestFit="1" customWidth="1"/>
    <col min="15349" max="15349" width="16.44140625" style="176" customWidth="1"/>
    <col min="15350" max="15350" width="4.5546875" style="176" customWidth="1"/>
    <col min="15351" max="15351" width="14.21875" style="176" customWidth="1"/>
    <col min="15352" max="15352" width="27.21875" style="176" customWidth="1"/>
    <col min="15353" max="15353" width="16.21875" style="176" customWidth="1"/>
    <col min="15354" max="15354" width="13.77734375" style="176" customWidth="1"/>
    <col min="15355" max="15597" width="9.21875" style="176"/>
    <col min="15598" max="15598" width="1.77734375" style="176" customWidth="1"/>
    <col min="15599" max="15600" width="4.77734375" style="176" customWidth="1"/>
    <col min="15601" max="15601" width="54.21875" style="176" customWidth="1"/>
    <col min="15602" max="15602" width="52" style="176" customWidth="1"/>
    <col min="15603" max="15603" width="5.21875" style="176" customWidth="1"/>
    <col min="15604" max="15604" width="5.77734375" style="176" bestFit="1" customWidth="1"/>
    <col min="15605" max="15605" width="16.44140625" style="176" customWidth="1"/>
    <col min="15606" max="15606" width="4.5546875" style="176" customWidth="1"/>
    <col min="15607" max="15607" width="14.21875" style="176" customWidth="1"/>
    <col min="15608" max="15608" width="27.21875" style="176" customWidth="1"/>
    <col min="15609" max="15609" width="16.21875" style="176" customWidth="1"/>
    <col min="15610" max="15610" width="13.77734375" style="176" customWidth="1"/>
    <col min="15611" max="15853" width="9.21875" style="176"/>
    <col min="15854" max="15854" width="1.77734375" style="176" customWidth="1"/>
    <col min="15855" max="15856" width="4.77734375" style="176" customWidth="1"/>
    <col min="15857" max="15857" width="54.21875" style="176" customWidth="1"/>
    <col min="15858" max="15858" width="52" style="176" customWidth="1"/>
    <col min="15859" max="15859" width="5.21875" style="176" customWidth="1"/>
    <col min="15860" max="15860" width="5.77734375" style="176" bestFit="1" customWidth="1"/>
    <col min="15861" max="15861" width="16.44140625" style="176" customWidth="1"/>
    <col min="15862" max="15862" width="4.5546875" style="176" customWidth="1"/>
    <col min="15863" max="15863" width="14.21875" style="176" customWidth="1"/>
    <col min="15864" max="15864" width="27.21875" style="176" customWidth="1"/>
    <col min="15865" max="15865" width="16.21875" style="176" customWidth="1"/>
    <col min="15866" max="15866" width="13.77734375" style="176" customWidth="1"/>
    <col min="15867" max="16109" width="9.21875" style="176"/>
    <col min="16110" max="16110" width="1.77734375" style="176" customWidth="1"/>
    <col min="16111" max="16112" width="4.77734375" style="176" customWidth="1"/>
    <col min="16113" max="16113" width="54.21875" style="176" customWidth="1"/>
    <col min="16114" max="16114" width="52" style="176" customWidth="1"/>
    <col min="16115" max="16115" width="5.21875" style="176" customWidth="1"/>
    <col min="16116" max="16116" width="5.77734375" style="176" bestFit="1" customWidth="1"/>
    <col min="16117" max="16117" width="16.44140625" style="176" customWidth="1"/>
    <col min="16118" max="16118" width="4.5546875" style="176" customWidth="1"/>
    <col min="16119" max="16119" width="14.21875" style="176" customWidth="1"/>
    <col min="16120" max="16120" width="27.21875" style="176" customWidth="1"/>
    <col min="16121" max="16121" width="16.21875" style="176" customWidth="1"/>
    <col min="16122" max="16122" width="13.77734375" style="176" customWidth="1"/>
    <col min="16123" max="16384" width="9.21875" style="176"/>
  </cols>
  <sheetData>
    <row r="1" spans="2:35" hidden="1" x14ac:dyDescent="0.3">
      <c r="S1" s="575"/>
      <c r="T1" s="575"/>
      <c r="U1" s="575"/>
      <c r="V1" s="575"/>
      <c r="W1" s="575"/>
      <c r="X1" s="575"/>
      <c r="Y1" s="575"/>
      <c r="Z1" s="575"/>
      <c r="AA1" s="575"/>
      <c r="AB1" s="575"/>
      <c r="AC1" s="575"/>
      <c r="AD1" s="575"/>
      <c r="AE1" s="575"/>
      <c r="AF1" s="575"/>
      <c r="AG1" s="575"/>
      <c r="AH1" s="575"/>
      <c r="AI1" s="575"/>
    </row>
    <row r="2" spans="2:35" s="174" customFormat="1" ht="18" x14ac:dyDescent="0.3">
      <c r="B2" s="1476" t="s">
        <v>1265</v>
      </c>
      <c r="C2" s="1476"/>
      <c r="D2" s="1476"/>
      <c r="E2" s="1476"/>
      <c r="F2" s="1476"/>
      <c r="G2" s="1476"/>
      <c r="H2" s="1476"/>
      <c r="I2" s="1476"/>
      <c r="J2" s="1476"/>
      <c r="K2" s="1476"/>
      <c r="L2" s="1476"/>
      <c r="M2" s="1476"/>
      <c r="N2" s="1476"/>
      <c r="O2" s="1476"/>
      <c r="P2" s="1476"/>
      <c r="Q2" s="1476"/>
      <c r="R2" s="1476"/>
      <c r="S2" s="184"/>
      <c r="T2" s="184"/>
      <c r="U2" s="184"/>
      <c r="V2" s="184"/>
      <c r="W2" s="184"/>
      <c r="X2" s="184"/>
      <c r="Y2" s="184"/>
      <c r="Z2" s="184"/>
      <c r="AA2" s="184"/>
      <c r="AB2" s="184"/>
      <c r="AC2" s="184"/>
      <c r="AD2" s="184"/>
      <c r="AE2" s="184"/>
      <c r="AF2" s="184"/>
      <c r="AG2" s="184"/>
      <c r="AH2" s="184"/>
      <c r="AI2" s="184"/>
    </row>
    <row r="3" spans="2:35" s="174" customFormat="1" ht="13.5" customHeight="1" x14ac:dyDescent="0.3">
      <c r="B3" s="1488" t="s">
        <v>1570</v>
      </c>
      <c r="C3" s="1488"/>
      <c r="D3" s="1488"/>
      <c r="E3" s="1488"/>
      <c r="F3" s="1488"/>
      <c r="G3" s="1488"/>
      <c r="H3" s="1488"/>
      <c r="I3" s="1488"/>
      <c r="J3" s="1488"/>
      <c r="K3" s="1488"/>
      <c r="L3" s="1488"/>
      <c r="M3" s="1488"/>
      <c r="N3" s="1488"/>
      <c r="O3" s="1488"/>
      <c r="P3" s="1488"/>
      <c r="Q3" s="1488"/>
      <c r="R3" s="1488"/>
      <c r="S3" s="184"/>
      <c r="T3" s="184"/>
      <c r="U3" s="184"/>
      <c r="V3" s="184"/>
      <c r="W3" s="184"/>
      <c r="X3" s="184"/>
      <c r="Y3" s="184"/>
      <c r="Z3" s="184"/>
      <c r="AA3" s="184"/>
      <c r="AB3" s="184"/>
      <c r="AC3" s="184"/>
      <c r="AD3" s="184"/>
      <c r="AE3" s="184"/>
      <c r="AF3" s="184"/>
      <c r="AG3" s="184"/>
      <c r="AH3" s="184"/>
      <c r="AI3" s="184"/>
    </row>
    <row r="4" spans="2:35" s="174" customFormat="1" ht="13.5" customHeight="1" x14ac:dyDescent="0.3">
      <c r="B4" s="1488" t="s">
        <v>495</v>
      </c>
      <c r="C4" s="1488"/>
      <c r="D4" s="1488"/>
      <c r="E4" s="1488"/>
      <c r="F4" s="1488"/>
      <c r="G4" s="1488"/>
      <c r="H4" s="1488"/>
      <c r="I4" s="1488"/>
      <c r="J4" s="1488"/>
      <c r="K4" s="1488"/>
      <c r="L4" s="1488"/>
      <c r="M4" s="1488"/>
      <c r="N4" s="1488"/>
      <c r="O4" s="1488"/>
      <c r="P4" s="1488"/>
      <c r="Q4" s="1488"/>
      <c r="R4" s="1488"/>
      <c r="S4" s="184"/>
      <c r="T4" s="184"/>
      <c r="U4" s="184"/>
      <c r="V4" s="184"/>
      <c r="W4" s="184"/>
      <c r="X4" s="184"/>
      <c r="Y4" s="184"/>
      <c r="Z4" s="184"/>
      <c r="AA4" s="184"/>
      <c r="AB4" s="184"/>
      <c r="AC4" s="184"/>
      <c r="AD4" s="184"/>
      <c r="AE4" s="184"/>
      <c r="AF4" s="184"/>
      <c r="AG4" s="184"/>
      <c r="AH4" s="184"/>
      <c r="AI4" s="184"/>
    </row>
    <row r="5" spans="2:35" s="174" customFormat="1" ht="14.25" customHeight="1" x14ac:dyDescent="0.3">
      <c r="B5" s="1488"/>
      <c r="C5" s="1488"/>
      <c r="D5" s="1488"/>
      <c r="E5" s="1488"/>
      <c r="F5" s="1488"/>
      <c r="G5" s="1488"/>
      <c r="H5" s="1488"/>
      <c r="I5" s="1488"/>
      <c r="J5" s="1488"/>
      <c r="K5" s="1488"/>
      <c r="L5" s="1488"/>
      <c r="M5" s="1488"/>
      <c r="N5" s="1488"/>
      <c r="O5" s="1488"/>
      <c r="P5" s="1488"/>
      <c r="Q5" s="1488"/>
      <c r="R5" s="1488"/>
      <c r="S5" s="184"/>
      <c r="T5" s="184"/>
      <c r="U5" s="184"/>
      <c r="V5" s="184"/>
      <c r="W5" s="184"/>
      <c r="X5" s="184"/>
      <c r="Y5" s="184"/>
      <c r="Z5" s="184"/>
      <c r="AA5" s="184"/>
      <c r="AB5" s="184"/>
      <c r="AC5" s="184"/>
      <c r="AD5" s="184"/>
      <c r="AE5" s="184"/>
      <c r="AF5" s="184"/>
      <c r="AG5" s="184"/>
      <c r="AH5" s="184"/>
      <c r="AI5" s="184"/>
    </row>
    <row r="6" spans="2:35" s="174" customFormat="1" ht="18" x14ac:dyDescent="0.3">
      <c r="I6" s="577"/>
      <c r="J6" s="577"/>
      <c r="K6" s="590"/>
      <c r="L6" s="578"/>
      <c r="M6" s="579"/>
      <c r="N6" s="580"/>
      <c r="O6" s="580"/>
      <c r="P6" s="1103"/>
      <c r="Q6" s="581"/>
      <c r="R6" s="580"/>
      <c r="S6" s="184"/>
      <c r="T6" s="184"/>
      <c r="U6" s="184"/>
      <c r="V6" s="184"/>
      <c r="W6" s="184"/>
      <c r="X6" s="184"/>
      <c r="Y6" s="184"/>
      <c r="Z6" s="184"/>
      <c r="AA6" s="184"/>
      <c r="AB6" s="184"/>
      <c r="AC6" s="184"/>
      <c r="AD6" s="184"/>
      <c r="AE6" s="184"/>
      <c r="AF6" s="184"/>
      <c r="AG6" s="184"/>
      <c r="AH6" s="184"/>
      <c r="AI6" s="184"/>
    </row>
    <row r="7" spans="2:35" s="174" customFormat="1" ht="18" x14ac:dyDescent="0.3">
      <c r="I7" s="582"/>
      <c r="J7" s="582"/>
      <c r="K7" s="582"/>
      <c r="L7" s="579"/>
      <c r="M7" s="583"/>
      <c r="N7" s="584"/>
      <c r="O7" s="585"/>
      <c r="P7" s="1104"/>
      <c r="Q7" s="586"/>
      <c r="R7" s="585"/>
      <c r="S7" s="184"/>
      <c r="T7" s="184"/>
      <c r="U7" s="184"/>
      <c r="V7" s="184"/>
      <c r="W7" s="184"/>
      <c r="X7" s="184"/>
      <c r="Y7" s="184"/>
      <c r="Z7" s="184"/>
      <c r="AA7" s="184"/>
      <c r="AB7" s="184"/>
      <c r="AC7" s="184"/>
      <c r="AD7" s="184"/>
      <c r="AE7" s="184"/>
      <c r="AF7" s="184"/>
      <c r="AG7" s="184"/>
      <c r="AH7" s="184"/>
      <c r="AI7" s="184"/>
    </row>
    <row r="8" spans="2:35" s="174" customFormat="1" ht="18" customHeight="1" x14ac:dyDescent="0.3">
      <c r="B8" s="582" t="s">
        <v>1515</v>
      </c>
      <c r="H8" s="840" t="s">
        <v>1516</v>
      </c>
      <c r="I8" s="840"/>
      <c r="J8" s="840"/>
      <c r="K8" s="840"/>
      <c r="L8" s="840"/>
      <c r="N8" s="584"/>
      <c r="O8" s="585"/>
      <c r="P8" s="1104"/>
      <c r="Q8" s="586"/>
      <c r="R8" s="585"/>
      <c r="S8" s="184"/>
      <c r="T8" s="853"/>
      <c r="U8" s="853"/>
      <c r="V8" s="853"/>
      <c r="W8" s="853"/>
      <c r="X8" s="853"/>
      <c r="Y8" s="853"/>
      <c r="Z8" s="853"/>
      <c r="AA8" s="853"/>
      <c r="AB8" s="184"/>
      <c r="AC8" s="184"/>
      <c r="AD8" s="184"/>
      <c r="AE8" s="184"/>
      <c r="AF8" s="184"/>
      <c r="AG8" s="184"/>
      <c r="AH8" s="184"/>
      <c r="AI8" s="184"/>
    </row>
    <row r="9" spans="2:35" s="174" customFormat="1" ht="8.25" customHeight="1" thickBot="1" x14ac:dyDescent="0.35">
      <c r="I9" s="169"/>
      <c r="J9" s="169"/>
      <c r="K9" s="169"/>
      <c r="L9" s="170"/>
      <c r="M9" s="171"/>
      <c r="N9" s="172"/>
      <c r="O9" s="173"/>
      <c r="P9" s="1102"/>
      <c r="Q9" s="576"/>
      <c r="R9" s="173"/>
      <c r="S9" s="184"/>
      <c r="T9" s="853"/>
      <c r="U9" s="853"/>
      <c r="V9" s="853"/>
      <c r="W9" s="853"/>
      <c r="X9" s="853"/>
      <c r="Y9" s="853"/>
      <c r="Z9" s="853"/>
      <c r="AA9" s="853"/>
      <c r="AB9" s="184"/>
      <c r="AC9" s="184"/>
      <c r="AD9" s="184"/>
      <c r="AE9" s="184"/>
      <c r="AF9" s="184"/>
      <c r="AG9" s="184"/>
      <c r="AH9" s="184"/>
      <c r="AI9" s="184"/>
    </row>
    <row r="10" spans="2:35" s="175" customFormat="1" ht="32.25" customHeight="1" thickTop="1" x14ac:dyDescent="0.3">
      <c r="B10" s="1479" t="s">
        <v>335</v>
      </c>
      <c r="C10" s="1480"/>
      <c r="D10" s="1480"/>
      <c r="E10" s="1480"/>
      <c r="F10" s="1480"/>
      <c r="G10" s="1480"/>
      <c r="H10" s="1480"/>
      <c r="I10" s="1480"/>
      <c r="J10" s="1481"/>
      <c r="K10" s="1494" t="s">
        <v>498</v>
      </c>
      <c r="L10" s="1481"/>
      <c r="M10" s="1489" t="s">
        <v>1254</v>
      </c>
      <c r="N10" s="1491" t="s">
        <v>1594</v>
      </c>
      <c r="O10" s="1492"/>
      <c r="P10" s="1492"/>
      <c r="Q10" s="1493"/>
      <c r="R10" s="1477" t="s">
        <v>785</v>
      </c>
      <c r="S10" s="185"/>
      <c r="T10" s="852"/>
      <c r="U10" s="852"/>
      <c r="V10" s="852"/>
      <c r="W10" s="852"/>
      <c r="X10" s="852"/>
      <c r="Y10" s="852"/>
      <c r="Z10" s="852"/>
      <c r="AA10" s="852"/>
      <c r="AB10" s="185"/>
      <c r="AC10" s="185"/>
      <c r="AD10" s="185"/>
      <c r="AE10" s="185"/>
      <c r="AF10" s="185"/>
      <c r="AG10" s="185"/>
      <c r="AH10" s="185"/>
      <c r="AI10" s="185"/>
    </row>
    <row r="11" spans="2:35" s="175" customFormat="1" ht="31.2" x14ac:dyDescent="0.3">
      <c r="B11" s="1482"/>
      <c r="C11" s="1483"/>
      <c r="D11" s="1483"/>
      <c r="E11" s="1483"/>
      <c r="F11" s="1483"/>
      <c r="G11" s="1483"/>
      <c r="H11" s="1483"/>
      <c r="I11" s="1483"/>
      <c r="J11" s="1484"/>
      <c r="K11" s="1495"/>
      <c r="L11" s="1484"/>
      <c r="M11" s="1490"/>
      <c r="N11" s="921" t="s">
        <v>499</v>
      </c>
      <c r="O11" s="921" t="s">
        <v>500</v>
      </c>
      <c r="P11" s="1105" t="s">
        <v>1534</v>
      </c>
      <c r="Q11" s="831" t="s">
        <v>1253</v>
      </c>
      <c r="R11" s="1478"/>
      <c r="S11" s="185"/>
      <c r="T11" s="852"/>
      <c r="U11" s="852"/>
      <c r="V11" s="852"/>
      <c r="W11" s="852"/>
      <c r="X11" s="852"/>
      <c r="Y11" s="852"/>
      <c r="Z11" s="852"/>
      <c r="AA11" s="852"/>
      <c r="AB11" s="185"/>
      <c r="AC11" s="185"/>
      <c r="AD11" s="185"/>
      <c r="AE11" s="185"/>
      <c r="AF11" s="185"/>
      <c r="AG11" s="185"/>
      <c r="AH11" s="185"/>
      <c r="AI11" s="185"/>
    </row>
    <row r="12" spans="2:35" s="175" customFormat="1" ht="19.5" customHeight="1" x14ac:dyDescent="0.3">
      <c r="B12" s="1485">
        <v>1</v>
      </c>
      <c r="C12" s="1486"/>
      <c r="D12" s="1486"/>
      <c r="E12" s="1486"/>
      <c r="F12" s="1486"/>
      <c r="G12" s="1486"/>
      <c r="H12" s="1486"/>
      <c r="I12" s="1486"/>
      <c r="J12" s="1487"/>
      <c r="K12" s="1496">
        <v>2</v>
      </c>
      <c r="L12" s="1435"/>
      <c r="M12" s="832">
        <v>3</v>
      </c>
      <c r="N12" s="832">
        <v>4</v>
      </c>
      <c r="O12" s="832">
        <v>5</v>
      </c>
      <c r="P12" s="833">
        <v>6</v>
      </c>
      <c r="Q12" s="834">
        <v>7</v>
      </c>
      <c r="R12" s="926">
        <v>8</v>
      </c>
      <c r="S12" s="185"/>
      <c r="T12" s="852"/>
      <c r="U12" s="852"/>
      <c r="V12" s="852"/>
      <c r="W12" s="852"/>
      <c r="X12" s="852"/>
      <c r="Y12" s="852"/>
      <c r="Z12" s="852"/>
      <c r="AA12" s="852"/>
      <c r="AB12" s="185"/>
      <c r="AC12" s="185"/>
      <c r="AD12" s="185"/>
      <c r="AE12" s="185"/>
      <c r="AF12" s="185"/>
      <c r="AG12" s="185"/>
      <c r="AH12" s="185"/>
      <c r="AI12" s="185"/>
    </row>
    <row r="13" spans="2:35" x14ac:dyDescent="0.3">
      <c r="B13" s="1433" t="s">
        <v>1250</v>
      </c>
      <c r="C13" s="1434"/>
      <c r="D13" s="1434"/>
      <c r="E13" s="1434"/>
      <c r="F13" s="1434"/>
      <c r="G13" s="1434"/>
      <c r="H13" s="1434"/>
      <c r="I13" s="1434"/>
      <c r="J13" s="1434"/>
      <c r="K13" s="1434"/>
      <c r="L13" s="1435"/>
      <c r="M13" s="835"/>
      <c r="N13" s="836"/>
      <c r="O13" s="836"/>
      <c r="P13" s="1106">
        <f>P14</f>
        <v>240826274550</v>
      </c>
      <c r="Q13" s="837"/>
      <c r="R13" s="927"/>
      <c r="T13" s="854"/>
      <c r="U13" s="854"/>
      <c r="V13" s="854"/>
      <c r="W13" s="854"/>
      <c r="X13" s="854"/>
      <c r="Y13" s="854"/>
      <c r="Z13" s="854"/>
      <c r="AA13" s="854"/>
    </row>
    <row r="14" spans="2:35" s="175" customFormat="1" x14ac:dyDescent="0.3">
      <c r="B14" s="1439">
        <v>1</v>
      </c>
      <c r="C14" s="1440"/>
      <c r="D14" s="1440"/>
      <c r="E14" s="1441"/>
      <c r="F14" s="712" t="s">
        <v>1255</v>
      </c>
      <c r="G14" s="712" t="s">
        <v>1261</v>
      </c>
      <c r="H14" s="1436" t="s">
        <v>1517</v>
      </c>
      <c r="I14" s="1437"/>
      <c r="J14" s="1437"/>
      <c r="K14" s="1437"/>
      <c r="L14" s="1438"/>
      <c r="M14" s="838"/>
      <c r="N14" s="838"/>
      <c r="O14" s="839"/>
      <c r="P14" s="1107">
        <f>P15+P26+P38+P41+P44+P48+P53+P68+P70+P74+P85+P87+P89+P91</f>
        <v>240826274550</v>
      </c>
      <c r="Q14" s="711"/>
      <c r="R14" s="841"/>
      <c r="S14" s="185"/>
      <c r="T14" s="855"/>
      <c r="U14" s="852"/>
      <c r="V14" s="852"/>
      <c r="W14" s="852"/>
      <c r="X14" s="852"/>
      <c r="Y14" s="852"/>
      <c r="Z14" s="852"/>
      <c r="AA14" s="852"/>
      <c r="AB14" s="185"/>
      <c r="AC14" s="185"/>
      <c r="AD14" s="185"/>
      <c r="AE14" s="185"/>
      <c r="AF14" s="185"/>
      <c r="AG14" s="185"/>
      <c r="AH14" s="185"/>
      <c r="AI14" s="185"/>
    </row>
    <row r="15" spans="2:35" s="587" customFormat="1" x14ac:dyDescent="0.3">
      <c r="B15" s="715"/>
      <c r="C15" s="713">
        <v>1</v>
      </c>
      <c r="D15" s="713" t="s">
        <v>1255</v>
      </c>
      <c r="E15" s="713">
        <v>1</v>
      </c>
      <c r="F15" s="713" t="s">
        <v>1255</v>
      </c>
      <c r="G15" s="713" t="s">
        <v>1261</v>
      </c>
      <c r="H15" s="713" t="s">
        <v>1255</v>
      </c>
      <c r="I15" s="714" t="s">
        <v>1255</v>
      </c>
      <c r="J15" s="1451" t="s">
        <v>502</v>
      </c>
      <c r="K15" s="1452"/>
      <c r="L15" s="1453"/>
      <c r="M15" s="716" t="s">
        <v>503</v>
      </c>
      <c r="N15" s="720"/>
      <c r="O15" s="717"/>
      <c r="P15" s="1108">
        <f>SUM(P16:P24)</f>
        <v>1792000000</v>
      </c>
      <c r="Q15" s="718"/>
      <c r="R15" s="719"/>
      <c r="T15" s="852"/>
      <c r="U15" s="852"/>
      <c r="V15" s="852"/>
      <c r="W15" s="852"/>
      <c r="X15" s="852"/>
      <c r="Y15" s="852"/>
      <c r="Z15" s="852"/>
      <c r="AA15" s="852"/>
    </row>
    <row r="16" spans="2:35" s="850" customFormat="1" x14ac:dyDescent="0.3">
      <c r="B16" s="856"/>
      <c r="C16" s="857">
        <v>1</v>
      </c>
      <c r="D16" s="857" t="s">
        <v>1255</v>
      </c>
      <c r="E16" s="857">
        <v>1</v>
      </c>
      <c r="F16" s="857" t="s">
        <v>1255</v>
      </c>
      <c r="G16" s="857" t="s">
        <v>1261</v>
      </c>
      <c r="H16" s="857" t="s">
        <v>1255</v>
      </c>
      <c r="I16" s="858" t="s">
        <v>1255</v>
      </c>
      <c r="J16" s="859" t="s">
        <v>1255</v>
      </c>
      <c r="K16" s="1457" t="s">
        <v>504</v>
      </c>
      <c r="L16" s="1458"/>
      <c r="M16" s="860" t="s">
        <v>13</v>
      </c>
      <c r="N16" s="861" t="s">
        <v>572</v>
      </c>
      <c r="O16" s="862" t="s">
        <v>29</v>
      </c>
      <c r="P16" s="1109">
        <v>12000000</v>
      </c>
      <c r="Q16" s="863" t="s">
        <v>577</v>
      </c>
      <c r="R16" s="928"/>
    </row>
    <row r="17" spans="2:18" s="850" customFormat="1" ht="31.2" x14ac:dyDescent="0.3">
      <c r="B17" s="867"/>
      <c r="C17" s="857">
        <v>1</v>
      </c>
      <c r="D17" s="857" t="s">
        <v>1255</v>
      </c>
      <c r="E17" s="857">
        <v>1</v>
      </c>
      <c r="F17" s="857" t="s">
        <v>1255</v>
      </c>
      <c r="G17" s="857" t="s">
        <v>1261</v>
      </c>
      <c r="H17" s="857" t="s">
        <v>1255</v>
      </c>
      <c r="I17" s="858" t="s">
        <v>1255</v>
      </c>
      <c r="J17" s="859" t="s">
        <v>1258</v>
      </c>
      <c r="K17" s="1448" t="s">
        <v>507</v>
      </c>
      <c r="L17" s="1449"/>
      <c r="M17" s="870" t="s">
        <v>1617</v>
      </c>
      <c r="N17" s="871" t="s">
        <v>572</v>
      </c>
      <c r="O17" s="872" t="s">
        <v>29</v>
      </c>
      <c r="P17" s="1110">
        <v>100000000</v>
      </c>
      <c r="Q17" s="873" t="s">
        <v>577</v>
      </c>
      <c r="R17" s="929"/>
    </row>
    <row r="18" spans="2:18" s="850" customFormat="1" ht="93.6" x14ac:dyDescent="0.3">
      <c r="B18" s="842"/>
      <c r="C18" s="843">
        <v>1</v>
      </c>
      <c r="D18" s="843" t="s">
        <v>1255</v>
      </c>
      <c r="E18" s="843">
        <v>1</v>
      </c>
      <c r="F18" s="843" t="s">
        <v>1255</v>
      </c>
      <c r="G18" s="843" t="s">
        <v>1261</v>
      </c>
      <c r="H18" s="843" t="s">
        <v>1255</v>
      </c>
      <c r="I18" s="844" t="s">
        <v>1255</v>
      </c>
      <c r="J18" s="919" t="s">
        <v>1276</v>
      </c>
      <c r="K18" s="1448" t="s">
        <v>1518</v>
      </c>
      <c r="L18" s="1449"/>
      <c r="M18" s="864" t="s">
        <v>1549</v>
      </c>
      <c r="N18" s="847" t="s">
        <v>572</v>
      </c>
      <c r="O18" s="848" t="s">
        <v>1603</v>
      </c>
      <c r="P18" s="1111">
        <v>855000000</v>
      </c>
      <c r="Q18" s="849" t="s">
        <v>577</v>
      </c>
      <c r="R18" s="930"/>
    </row>
    <row r="19" spans="2:18" s="850" customFormat="1" x14ac:dyDescent="0.3">
      <c r="B19" s="842"/>
      <c r="C19" s="843">
        <v>1</v>
      </c>
      <c r="D19" s="843" t="s">
        <v>1255</v>
      </c>
      <c r="E19" s="843">
        <v>1</v>
      </c>
      <c r="F19" s="843" t="s">
        <v>1255</v>
      </c>
      <c r="G19" s="843" t="s">
        <v>1261</v>
      </c>
      <c r="H19" s="843" t="s">
        <v>1255</v>
      </c>
      <c r="I19" s="844" t="s">
        <v>1255</v>
      </c>
      <c r="J19" s="919">
        <v>10</v>
      </c>
      <c r="K19" s="1448" t="s">
        <v>511</v>
      </c>
      <c r="L19" s="1449"/>
      <c r="M19" s="864" t="s">
        <v>1550</v>
      </c>
      <c r="N19" s="847" t="s">
        <v>572</v>
      </c>
      <c r="O19" s="862" t="s">
        <v>29</v>
      </c>
      <c r="P19" s="1111">
        <v>100000000</v>
      </c>
      <c r="Q19" s="849" t="s">
        <v>577</v>
      </c>
      <c r="R19" s="930"/>
    </row>
    <row r="20" spans="2:18" s="850" customFormat="1" ht="31.2" x14ac:dyDescent="0.3">
      <c r="B20" s="842"/>
      <c r="C20" s="843">
        <v>1</v>
      </c>
      <c r="D20" s="843" t="s">
        <v>1255</v>
      </c>
      <c r="E20" s="843">
        <v>1</v>
      </c>
      <c r="F20" s="843" t="s">
        <v>1255</v>
      </c>
      <c r="G20" s="843" t="s">
        <v>1261</v>
      </c>
      <c r="H20" s="843" t="s">
        <v>1255</v>
      </c>
      <c r="I20" s="844" t="s">
        <v>1255</v>
      </c>
      <c r="J20" s="919">
        <v>11</v>
      </c>
      <c r="K20" s="1448" t="s">
        <v>1275</v>
      </c>
      <c r="L20" s="1449"/>
      <c r="M20" s="864" t="s">
        <v>1551</v>
      </c>
      <c r="N20" s="847" t="s">
        <v>572</v>
      </c>
      <c r="O20" s="862" t="s">
        <v>29</v>
      </c>
      <c r="P20" s="1111">
        <v>100000000</v>
      </c>
      <c r="Q20" s="849" t="s">
        <v>577</v>
      </c>
      <c r="R20" s="930"/>
    </row>
    <row r="21" spans="2:18" s="850" customFormat="1" x14ac:dyDescent="0.3">
      <c r="B21" s="842"/>
      <c r="C21" s="843">
        <v>1</v>
      </c>
      <c r="D21" s="843" t="s">
        <v>1255</v>
      </c>
      <c r="E21" s="843">
        <v>1</v>
      </c>
      <c r="F21" s="843" t="s">
        <v>1255</v>
      </c>
      <c r="G21" s="843" t="s">
        <v>1261</v>
      </c>
      <c r="H21" s="843" t="s">
        <v>1255</v>
      </c>
      <c r="I21" s="844" t="s">
        <v>1255</v>
      </c>
      <c r="J21" s="919">
        <v>12</v>
      </c>
      <c r="K21" s="1448" t="s">
        <v>1519</v>
      </c>
      <c r="L21" s="1449"/>
      <c r="M21" s="864" t="s">
        <v>1552</v>
      </c>
      <c r="N21" s="847" t="s">
        <v>572</v>
      </c>
      <c r="O21" s="862" t="s">
        <v>29</v>
      </c>
      <c r="P21" s="1111">
        <v>25000000</v>
      </c>
      <c r="Q21" s="849" t="s">
        <v>577</v>
      </c>
      <c r="R21" s="930"/>
    </row>
    <row r="22" spans="2:18" s="850" customFormat="1" ht="78" x14ac:dyDescent="0.3">
      <c r="B22" s="842"/>
      <c r="C22" s="843">
        <v>1</v>
      </c>
      <c r="D22" s="843" t="s">
        <v>1255</v>
      </c>
      <c r="E22" s="843">
        <v>1</v>
      </c>
      <c r="F22" s="843" t="s">
        <v>1255</v>
      </c>
      <c r="G22" s="843" t="s">
        <v>1261</v>
      </c>
      <c r="H22" s="843" t="s">
        <v>1255</v>
      </c>
      <c r="I22" s="844" t="s">
        <v>1255</v>
      </c>
      <c r="J22" s="919">
        <v>14</v>
      </c>
      <c r="K22" s="1448" t="s">
        <v>1520</v>
      </c>
      <c r="L22" s="1449"/>
      <c r="M22" s="864" t="s">
        <v>1553</v>
      </c>
      <c r="N22" s="847" t="s">
        <v>572</v>
      </c>
      <c r="O22" s="848" t="s">
        <v>1611</v>
      </c>
      <c r="P22" s="1111">
        <v>25000000</v>
      </c>
      <c r="Q22" s="849" t="s">
        <v>577</v>
      </c>
      <c r="R22" s="930"/>
    </row>
    <row r="23" spans="2:18" s="850" customFormat="1" ht="31.2" x14ac:dyDescent="0.3">
      <c r="B23" s="842"/>
      <c r="C23" s="843">
        <v>1</v>
      </c>
      <c r="D23" s="843" t="s">
        <v>1255</v>
      </c>
      <c r="E23" s="843">
        <v>1</v>
      </c>
      <c r="F23" s="843" t="s">
        <v>1255</v>
      </c>
      <c r="G23" s="843" t="s">
        <v>1261</v>
      </c>
      <c r="H23" s="843" t="s">
        <v>1255</v>
      </c>
      <c r="I23" s="844" t="s">
        <v>1255</v>
      </c>
      <c r="J23" s="865">
        <v>17</v>
      </c>
      <c r="K23" s="1448" t="s">
        <v>1521</v>
      </c>
      <c r="L23" s="1449"/>
      <c r="M23" s="866" t="s">
        <v>1554</v>
      </c>
      <c r="N23" s="847" t="s">
        <v>1545</v>
      </c>
      <c r="O23" s="848" t="s">
        <v>344</v>
      </c>
      <c r="P23" s="1110">
        <v>500000000</v>
      </c>
      <c r="Q23" s="849" t="s">
        <v>577</v>
      </c>
      <c r="R23" s="929"/>
    </row>
    <row r="24" spans="2:18" s="850" customFormat="1" x14ac:dyDescent="0.3">
      <c r="B24" s="842"/>
      <c r="C24" s="843">
        <v>1</v>
      </c>
      <c r="D24" s="843" t="s">
        <v>1255</v>
      </c>
      <c r="E24" s="843">
        <v>1</v>
      </c>
      <c r="F24" s="843" t="s">
        <v>1255</v>
      </c>
      <c r="G24" s="843" t="s">
        <v>1261</v>
      </c>
      <c r="H24" s="843" t="s">
        <v>1255</v>
      </c>
      <c r="I24" s="844" t="s">
        <v>1255</v>
      </c>
      <c r="J24" s="919">
        <v>18</v>
      </c>
      <c r="K24" s="1448" t="s">
        <v>1288</v>
      </c>
      <c r="L24" s="1449"/>
      <c r="M24" s="920" t="s">
        <v>528</v>
      </c>
      <c r="N24" s="847" t="s">
        <v>572</v>
      </c>
      <c r="O24" s="848" t="s">
        <v>1612</v>
      </c>
      <c r="P24" s="1111">
        <v>75000000</v>
      </c>
      <c r="Q24" s="849" t="s">
        <v>577</v>
      </c>
      <c r="R24" s="930"/>
    </row>
    <row r="25" spans="2:18" s="850" customFormat="1" x14ac:dyDescent="0.3">
      <c r="B25" s="874"/>
      <c r="C25" s="875"/>
      <c r="D25" s="875"/>
      <c r="E25" s="875"/>
      <c r="F25" s="875"/>
      <c r="G25" s="875"/>
      <c r="H25" s="875"/>
      <c r="I25" s="865"/>
      <c r="J25" s="865"/>
      <c r="K25" s="1472"/>
      <c r="L25" s="1473"/>
      <c r="M25" s="870"/>
      <c r="N25" s="871"/>
      <c r="O25" s="876"/>
      <c r="P25" s="1110"/>
      <c r="Q25" s="877"/>
      <c r="R25" s="929"/>
    </row>
    <row r="26" spans="2:18" s="850" customFormat="1" x14ac:dyDescent="0.3">
      <c r="B26" s="878"/>
      <c r="C26" s="879">
        <v>1</v>
      </c>
      <c r="D26" s="879" t="s">
        <v>1255</v>
      </c>
      <c r="E26" s="879">
        <v>1</v>
      </c>
      <c r="F26" s="879" t="s">
        <v>1255</v>
      </c>
      <c r="G26" s="879" t="s">
        <v>1261</v>
      </c>
      <c r="H26" s="879" t="s">
        <v>1255</v>
      </c>
      <c r="I26" s="880" t="s">
        <v>1258</v>
      </c>
      <c r="J26" s="1454" t="s">
        <v>532</v>
      </c>
      <c r="K26" s="1455"/>
      <c r="L26" s="1456"/>
      <c r="M26" s="881" t="s">
        <v>533</v>
      </c>
      <c r="N26" s="882"/>
      <c r="O26" s="883"/>
      <c r="P26" s="1112">
        <f>SUM(P27:P36)</f>
        <v>2740000000</v>
      </c>
      <c r="Q26" s="884"/>
      <c r="R26" s="885"/>
    </row>
    <row r="27" spans="2:18" s="850" customFormat="1" ht="109.2" x14ac:dyDescent="0.3">
      <c r="B27" s="842"/>
      <c r="C27" s="843">
        <v>1</v>
      </c>
      <c r="D27" s="843" t="s">
        <v>1255</v>
      </c>
      <c r="E27" s="843">
        <v>1</v>
      </c>
      <c r="F27" s="843" t="s">
        <v>1255</v>
      </c>
      <c r="G27" s="843" t="s">
        <v>1261</v>
      </c>
      <c r="H27" s="843" t="s">
        <v>1255</v>
      </c>
      <c r="I27" s="844" t="s">
        <v>1258</v>
      </c>
      <c r="J27" s="845">
        <v>11</v>
      </c>
      <c r="K27" s="1470" t="s">
        <v>1522</v>
      </c>
      <c r="L27" s="1471"/>
      <c r="M27" s="846" t="s">
        <v>42</v>
      </c>
      <c r="N27" s="847" t="s">
        <v>572</v>
      </c>
      <c r="O27" s="848" t="s">
        <v>1604</v>
      </c>
      <c r="P27" s="1109">
        <v>610000000</v>
      </c>
      <c r="Q27" s="849" t="s">
        <v>577</v>
      </c>
      <c r="R27" s="928"/>
    </row>
    <row r="28" spans="2:18" s="889" customFormat="1" x14ac:dyDescent="0.3">
      <c r="B28" s="842"/>
      <c r="C28" s="843"/>
      <c r="D28" s="843"/>
      <c r="E28" s="843"/>
      <c r="F28" s="843"/>
      <c r="G28" s="843"/>
      <c r="H28" s="843"/>
      <c r="I28" s="844"/>
      <c r="J28" s="886"/>
      <c r="K28" s="706" t="s">
        <v>32</v>
      </c>
      <c r="L28" s="887" t="s">
        <v>1546</v>
      </c>
      <c r="M28" s="888"/>
      <c r="N28" s="847" t="s">
        <v>572</v>
      </c>
      <c r="O28" s="848"/>
      <c r="P28" s="1113"/>
      <c r="Q28" s="849"/>
      <c r="R28" s="931"/>
    </row>
    <row r="29" spans="2:18" s="889" customFormat="1" x14ac:dyDescent="0.3">
      <c r="B29" s="842"/>
      <c r="C29" s="843"/>
      <c r="D29" s="843"/>
      <c r="E29" s="843"/>
      <c r="F29" s="843"/>
      <c r="G29" s="843"/>
      <c r="H29" s="843"/>
      <c r="I29" s="844"/>
      <c r="J29" s="886"/>
      <c r="K29" s="706" t="s">
        <v>32</v>
      </c>
      <c r="L29" s="887" t="s">
        <v>1547</v>
      </c>
      <c r="M29" s="888"/>
      <c r="N29" s="847" t="s">
        <v>572</v>
      </c>
      <c r="O29" s="848"/>
      <c r="P29" s="1113"/>
      <c r="Q29" s="849"/>
      <c r="R29" s="931"/>
    </row>
    <row r="30" spans="2:18" s="889" customFormat="1" x14ac:dyDescent="0.3">
      <c r="B30" s="842"/>
      <c r="C30" s="843"/>
      <c r="D30" s="843"/>
      <c r="E30" s="843"/>
      <c r="F30" s="843"/>
      <c r="G30" s="843"/>
      <c r="H30" s="843"/>
      <c r="I30" s="844"/>
      <c r="J30" s="886"/>
      <c r="K30" s="706" t="s">
        <v>32</v>
      </c>
      <c r="L30" s="887" t="s">
        <v>1548</v>
      </c>
      <c r="M30" s="888"/>
      <c r="N30" s="847" t="s">
        <v>572</v>
      </c>
      <c r="O30" s="848"/>
      <c r="P30" s="1113"/>
      <c r="Q30" s="849"/>
      <c r="R30" s="931"/>
    </row>
    <row r="31" spans="2:18" s="889" customFormat="1" x14ac:dyDescent="0.3">
      <c r="B31" s="842"/>
      <c r="C31" s="843"/>
      <c r="D31" s="843"/>
      <c r="E31" s="843"/>
      <c r="F31" s="843"/>
      <c r="G31" s="843"/>
      <c r="H31" s="843"/>
      <c r="I31" s="844"/>
      <c r="J31" s="886"/>
      <c r="K31" s="706" t="s">
        <v>32</v>
      </c>
      <c r="L31" s="887" t="s">
        <v>1539</v>
      </c>
      <c r="M31" s="888"/>
      <c r="N31" s="847" t="s">
        <v>572</v>
      </c>
      <c r="O31" s="848"/>
      <c r="P31" s="1113"/>
      <c r="Q31" s="849"/>
      <c r="R31" s="931"/>
    </row>
    <row r="32" spans="2:18" s="850" customFormat="1" ht="31.2" x14ac:dyDescent="0.3">
      <c r="B32" s="842"/>
      <c r="C32" s="843">
        <v>1</v>
      </c>
      <c r="D32" s="843" t="s">
        <v>1255</v>
      </c>
      <c r="E32" s="843">
        <v>1</v>
      </c>
      <c r="F32" s="843" t="s">
        <v>1255</v>
      </c>
      <c r="G32" s="843" t="s">
        <v>1261</v>
      </c>
      <c r="H32" s="843" t="s">
        <v>1255</v>
      </c>
      <c r="I32" s="844" t="s">
        <v>1258</v>
      </c>
      <c r="J32" s="845">
        <v>19</v>
      </c>
      <c r="K32" s="1470" t="s">
        <v>1523</v>
      </c>
      <c r="L32" s="1471"/>
      <c r="M32" s="846" t="s">
        <v>1277</v>
      </c>
      <c r="N32" s="847" t="s">
        <v>572</v>
      </c>
      <c r="O32" s="848" t="s">
        <v>1613</v>
      </c>
      <c r="P32" s="1110">
        <v>250000000</v>
      </c>
      <c r="Q32" s="849" t="s">
        <v>577</v>
      </c>
      <c r="R32" s="929"/>
    </row>
    <row r="33" spans="2:18" s="850" customFormat="1" x14ac:dyDescent="0.3">
      <c r="B33" s="842"/>
      <c r="C33" s="843">
        <v>1</v>
      </c>
      <c r="D33" s="843" t="s">
        <v>1255</v>
      </c>
      <c r="E33" s="843">
        <v>1</v>
      </c>
      <c r="F33" s="843" t="s">
        <v>1255</v>
      </c>
      <c r="G33" s="843" t="s">
        <v>1261</v>
      </c>
      <c r="H33" s="843" t="s">
        <v>1255</v>
      </c>
      <c r="I33" s="844" t="s">
        <v>1258</v>
      </c>
      <c r="J33" s="845">
        <v>23</v>
      </c>
      <c r="K33" s="1470" t="s">
        <v>1524</v>
      </c>
      <c r="L33" s="1471"/>
      <c r="M33" s="890" t="s">
        <v>1555</v>
      </c>
      <c r="N33" s="847" t="s">
        <v>572</v>
      </c>
      <c r="O33" s="848" t="s">
        <v>1614</v>
      </c>
      <c r="P33" s="1110">
        <v>100000000</v>
      </c>
      <c r="Q33" s="849" t="s">
        <v>577</v>
      </c>
      <c r="R33" s="929"/>
    </row>
    <row r="34" spans="2:18" s="850" customFormat="1" ht="62.4" x14ac:dyDescent="0.3">
      <c r="B34" s="842"/>
      <c r="C34" s="843">
        <v>1</v>
      </c>
      <c r="D34" s="843" t="s">
        <v>1255</v>
      </c>
      <c r="E34" s="843">
        <v>1</v>
      </c>
      <c r="F34" s="843" t="s">
        <v>1255</v>
      </c>
      <c r="G34" s="843" t="s">
        <v>1261</v>
      </c>
      <c r="H34" s="843" t="s">
        <v>1255</v>
      </c>
      <c r="I34" s="844" t="s">
        <v>1258</v>
      </c>
      <c r="J34" s="845">
        <v>43</v>
      </c>
      <c r="K34" s="1470" t="s">
        <v>1525</v>
      </c>
      <c r="L34" s="1471"/>
      <c r="M34" s="846" t="s">
        <v>1556</v>
      </c>
      <c r="N34" s="847" t="s">
        <v>572</v>
      </c>
      <c r="O34" s="848" t="s">
        <v>1615</v>
      </c>
      <c r="P34" s="1110">
        <v>100000000</v>
      </c>
      <c r="Q34" s="849" t="s">
        <v>577</v>
      </c>
      <c r="R34" s="929"/>
    </row>
    <row r="35" spans="2:18" s="850" customFormat="1" ht="31.2" x14ac:dyDescent="0.3">
      <c r="B35" s="867"/>
      <c r="C35" s="868">
        <v>1</v>
      </c>
      <c r="D35" s="868" t="s">
        <v>1255</v>
      </c>
      <c r="E35" s="868">
        <v>1</v>
      </c>
      <c r="F35" s="868" t="s">
        <v>1255</v>
      </c>
      <c r="G35" s="868" t="s">
        <v>1261</v>
      </c>
      <c r="H35" s="868" t="s">
        <v>1255</v>
      </c>
      <c r="I35" s="869" t="s">
        <v>1258</v>
      </c>
      <c r="J35" s="891"/>
      <c r="K35" s="1497" t="s">
        <v>1618</v>
      </c>
      <c r="L35" s="1498"/>
      <c r="M35" s="892" t="s">
        <v>1619</v>
      </c>
      <c r="N35" s="871" t="s">
        <v>572</v>
      </c>
      <c r="O35" s="872" t="s">
        <v>1568</v>
      </c>
      <c r="P35" s="1110">
        <v>1480000000</v>
      </c>
      <c r="Q35" s="873" t="s">
        <v>577</v>
      </c>
      <c r="R35" s="929"/>
    </row>
    <row r="36" spans="2:18" s="850" customFormat="1" ht="46.8" x14ac:dyDescent="0.3">
      <c r="B36" s="842"/>
      <c r="C36" s="843">
        <v>1</v>
      </c>
      <c r="D36" s="843" t="s">
        <v>1255</v>
      </c>
      <c r="E36" s="843">
        <v>1</v>
      </c>
      <c r="F36" s="843" t="s">
        <v>1255</v>
      </c>
      <c r="G36" s="843" t="s">
        <v>1261</v>
      </c>
      <c r="H36" s="843" t="s">
        <v>1255</v>
      </c>
      <c r="I36" s="844" t="s">
        <v>1258</v>
      </c>
      <c r="J36" s="845"/>
      <c r="K36" s="1497" t="s">
        <v>536</v>
      </c>
      <c r="L36" s="1498"/>
      <c r="M36" s="846" t="s">
        <v>1620</v>
      </c>
      <c r="N36" s="847" t="s">
        <v>572</v>
      </c>
      <c r="O36" s="848" t="s">
        <v>1621</v>
      </c>
      <c r="P36" s="1111">
        <v>200000000</v>
      </c>
      <c r="Q36" s="849" t="s">
        <v>577</v>
      </c>
      <c r="R36" s="930"/>
    </row>
    <row r="37" spans="2:18" s="850" customFormat="1" x14ac:dyDescent="0.3">
      <c r="B37" s="874"/>
      <c r="C37" s="875"/>
      <c r="D37" s="875"/>
      <c r="E37" s="875"/>
      <c r="F37" s="875"/>
      <c r="G37" s="875"/>
      <c r="H37" s="875"/>
      <c r="I37" s="865"/>
      <c r="J37" s="865"/>
      <c r="K37" s="1472"/>
      <c r="L37" s="1473"/>
      <c r="M37" s="870"/>
      <c r="N37" s="871"/>
      <c r="O37" s="876"/>
      <c r="P37" s="1110"/>
      <c r="Q37" s="877"/>
      <c r="R37" s="929"/>
    </row>
    <row r="38" spans="2:18" s="894" customFormat="1" x14ac:dyDescent="0.3">
      <c r="B38" s="878"/>
      <c r="C38" s="879">
        <v>1</v>
      </c>
      <c r="D38" s="879" t="s">
        <v>1255</v>
      </c>
      <c r="E38" s="879">
        <v>1</v>
      </c>
      <c r="F38" s="879" t="s">
        <v>1255</v>
      </c>
      <c r="G38" s="879" t="s">
        <v>1261</v>
      </c>
      <c r="H38" s="879" t="s">
        <v>1255</v>
      </c>
      <c r="I38" s="880" t="s">
        <v>1256</v>
      </c>
      <c r="J38" s="1442" t="s">
        <v>550</v>
      </c>
      <c r="K38" s="1443"/>
      <c r="L38" s="1444"/>
      <c r="M38" s="881" t="s">
        <v>551</v>
      </c>
      <c r="N38" s="893"/>
      <c r="O38" s="883"/>
      <c r="P38" s="1112">
        <f>SUM(P39)</f>
        <v>200000000</v>
      </c>
      <c r="Q38" s="884"/>
      <c r="R38" s="885"/>
    </row>
    <row r="39" spans="2:18" s="850" customFormat="1" ht="31.2" x14ac:dyDescent="0.3">
      <c r="B39" s="895"/>
      <c r="C39" s="896">
        <v>1</v>
      </c>
      <c r="D39" s="896" t="s">
        <v>1255</v>
      </c>
      <c r="E39" s="896">
        <v>1</v>
      </c>
      <c r="F39" s="896" t="s">
        <v>1255</v>
      </c>
      <c r="G39" s="896" t="s">
        <v>1261</v>
      </c>
      <c r="H39" s="896" t="s">
        <v>1255</v>
      </c>
      <c r="I39" s="859" t="s">
        <v>1256</v>
      </c>
      <c r="J39" s="859" t="s">
        <v>1258</v>
      </c>
      <c r="K39" s="1457" t="s">
        <v>552</v>
      </c>
      <c r="L39" s="1458"/>
      <c r="M39" s="860" t="s">
        <v>1557</v>
      </c>
      <c r="N39" s="861" t="s">
        <v>572</v>
      </c>
      <c r="O39" s="862" t="s">
        <v>1569</v>
      </c>
      <c r="P39" s="1109">
        <v>200000000</v>
      </c>
      <c r="Q39" s="863" t="s">
        <v>577</v>
      </c>
      <c r="R39" s="928"/>
    </row>
    <row r="40" spans="2:18" s="850" customFormat="1" x14ac:dyDescent="0.3">
      <c r="B40" s="874"/>
      <c r="C40" s="875"/>
      <c r="D40" s="875"/>
      <c r="E40" s="875"/>
      <c r="F40" s="875"/>
      <c r="G40" s="875"/>
      <c r="H40" s="875"/>
      <c r="I40" s="865"/>
      <c r="J40" s="865"/>
      <c r="K40" s="1472"/>
      <c r="L40" s="1473"/>
      <c r="M40" s="866"/>
      <c r="N40" s="871"/>
      <c r="O40" s="876"/>
      <c r="P40" s="1110"/>
      <c r="Q40" s="877"/>
      <c r="R40" s="929"/>
    </row>
    <row r="41" spans="2:18" s="894" customFormat="1" x14ac:dyDescent="0.3">
      <c r="B41" s="878"/>
      <c r="C41" s="879">
        <v>1</v>
      </c>
      <c r="D41" s="879" t="s">
        <v>1255</v>
      </c>
      <c r="E41" s="879">
        <v>1</v>
      </c>
      <c r="F41" s="879" t="s">
        <v>1255</v>
      </c>
      <c r="G41" s="879" t="s">
        <v>1261</v>
      </c>
      <c r="H41" s="879" t="s">
        <v>1255</v>
      </c>
      <c r="I41" s="880" t="s">
        <v>1263</v>
      </c>
      <c r="J41" s="1442" t="s">
        <v>1526</v>
      </c>
      <c r="K41" s="1443"/>
      <c r="L41" s="1444"/>
      <c r="M41" s="881" t="s">
        <v>555</v>
      </c>
      <c r="N41" s="893"/>
      <c r="O41" s="883"/>
      <c r="P41" s="1112">
        <f>P42</f>
        <v>200000000</v>
      </c>
      <c r="Q41" s="884"/>
      <c r="R41" s="885"/>
    </row>
    <row r="42" spans="2:18" s="894" customFormat="1" ht="78" x14ac:dyDescent="0.3">
      <c r="B42" s="895"/>
      <c r="C42" s="896">
        <v>1</v>
      </c>
      <c r="D42" s="896" t="s">
        <v>1255</v>
      </c>
      <c r="E42" s="896">
        <v>1</v>
      </c>
      <c r="F42" s="896" t="s">
        <v>1255</v>
      </c>
      <c r="G42" s="896" t="s">
        <v>1261</v>
      </c>
      <c r="H42" s="896" t="s">
        <v>1255</v>
      </c>
      <c r="I42" s="859" t="s">
        <v>1263</v>
      </c>
      <c r="J42" s="859" t="s">
        <v>1256</v>
      </c>
      <c r="K42" s="1457" t="s">
        <v>1527</v>
      </c>
      <c r="L42" s="1458"/>
      <c r="M42" s="860" t="s">
        <v>1558</v>
      </c>
      <c r="N42" s="861" t="s">
        <v>572</v>
      </c>
      <c r="O42" s="862" t="s">
        <v>1616</v>
      </c>
      <c r="P42" s="1109">
        <v>200000000</v>
      </c>
      <c r="Q42" s="863" t="s">
        <v>577</v>
      </c>
      <c r="R42" s="928"/>
    </row>
    <row r="43" spans="2:18" s="894" customFormat="1" x14ac:dyDescent="0.3">
      <c r="B43" s="897"/>
      <c r="C43" s="898"/>
      <c r="D43" s="898"/>
      <c r="E43" s="898"/>
      <c r="F43" s="898"/>
      <c r="G43" s="898"/>
      <c r="H43" s="898"/>
      <c r="I43" s="899"/>
      <c r="J43" s="899"/>
      <c r="K43" s="1446"/>
      <c r="L43" s="1447"/>
      <c r="M43" s="866"/>
      <c r="N43" s="871"/>
      <c r="O43" s="876"/>
      <c r="P43" s="1110"/>
      <c r="Q43" s="877"/>
      <c r="R43" s="929"/>
    </row>
    <row r="44" spans="2:18" s="894" customFormat="1" x14ac:dyDescent="0.3">
      <c r="B44" s="878"/>
      <c r="C44" s="879">
        <v>1</v>
      </c>
      <c r="D44" s="879" t="s">
        <v>1255</v>
      </c>
      <c r="E44" s="879">
        <v>1</v>
      </c>
      <c r="F44" s="879" t="s">
        <v>1255</v>
      </c>
      <c r="G44" s="879" t="s">
        <v>1261</v>
      </c>
      <c r="H44" s="879" t="s">
        <v>1255</v>
      </c>
      <c r="I44" s="880" t="s">
        <v>1264</v>
      </c>
      <c r="J44" s="1442" t="s">
        <v>1528</v>
      </c>
      <c r="K44" s="1443"/>
      <c r="L44" s="1444"/>
      <c r="M44" s="881" t="s">
        <v>559</v>
      </c>
      <c r="N44" s="893"/>
      <c r="O44" s="883"/>
      <c r="P44" s="1112">
        <f>SUM(P45:P46)</f>
        <v>281274550</v>
      </c>
      <c r="Q44" s="884"/>
      <c r="R44" s="885"/>
    </row>
    <row r="45" spans="2:18" s="850" customFormat="1" ht="31.2" x14ac:dyDescent="0.3">
      <c r="B45" s="895"/>
      <c r="C45" s="896">
        <v>1</v>
      </c>
      <c r="D45" s="896" t="s">
        <v>1255</v>
      </c>
      <c r="E45" s="896">
        <v>1</v>
      </c>
      <c r="F45" s="896" t="s">
        <v>1255</v>
      </c>
      <c r="G45" s="896" t="s">
        <v>1261</v>
      </c>
      <c r="H45" s="896" t="s">
        <v>1255</v>
      </c>
      <c r="I45" s="859" t="s">
        <v>1264</v>
      </c>
      <c r="J45" s="900" t="s">
        <v>1255</v>
      </c>
      <c r="K45" s="1450" t="s">
        <v>1529</v>
      </c>
      <c r="L45" s="1450"/>
      <c r="M45" s="860" t="s">
        <v>1622</v>
      </c>
      <c r="N45" s="847" t="s">
        <v>572</v>
      </c>
      <c r="O45" s="862" t="s">
        <v>354</v>
      </c>
      <c r="P45" s="1109">
        <v>50000000</v>
      </c>
      <c r="Q45" s="863" t="s">
        <v>577</v>
      </c>
      <c r="R45" s="928"/>
    </row>
    <row r="46" spans="2:18" s="850" customFormat="1" x14ac:dyDescent="0.3">
      <c r="B46" s="901"/>
      <c r="C46" s="902">
        <v>1</v>
      </c>
      <c r="D46" s="902" t="s">
        <v>1255</v>
      </c>
      <c r="E46" s="902">
        <v>1</v>
      </c>
      <c r="F46" s="902" t="s">
        <v>1255</v>
      </c>
      <c r="G46" s="902" t="s">
        <v>1261</v>
      </c>
      <c r="H46" s="902" t="s">
        <v>1255</v>
      </c>
      <c r="I46" s="919" t="s">
        <v>1264</v>
      </c>
      <c r="J46" s="903" t="s">
        <v>1261</v>
      </c>
      <c r="K46" s="1445" t="s">
        <v>1306</v>
      </c>
      <c r="L46" s="1445"/>
      <c r="M46" s="864" t="s">
        <v>1623</v>
      </c>
      <c r="N46" s="847" t="s">
        <v>572</v>
      </c>
      <c r="O46" s="848" t="s">
        <v>29</v>
      </c>
      <c r="P46" s="1111">
        <v>231274550</v>
      </c>
      <c r="Q46" s="849" t="s">
        <v>577</v>
      </c>
      <c r="R46" s="930"/>
    </row>
    <row r="47" spans="2:18" s="894" customFormat="1" x14ac:dyDescent="0.3">
      <c r="B47" s="897"/>
      <c r="C47" s="898"/>
      <c r="D47" s="898"/>
      <c r="E47" s="898"/>
      <c r="F47" s="898"/>
      <c r="G47" s="898"/>
      <c r="H47" s="898"/>
      <c r="I47" s="899"/>
      <c r="J47" s="899"/>
      <c r="K47" s="1446"/>
      <c r="L47" s="1447"/>
      <c r="M47" s="866"/>
      <c r="N47" s="871"/>
      <c r="O47" s="876"/>
      <c r="P47" s="1110"/>
      <c r="Q47" s="877"/>
      <c r="R47" s="929"/>
    </row>
    <row r="48" spans="2:18" s="894" customFormat="1" x14ac:dyDescent="0.3">
      <c r="B48" s="878"/>
      <c r="C48" s="879">
        <v>1</v>
      </c>
      <c r="D48" s="879" t="s">
        <v>1255</v>
      </c>
      <c r="E48" s="879">
        <v>1</v>
      </c>
      <c r="F48" s="879" t="s">
        <v>1255</v>
      </c>
      <c r="G48" s="879" t="s">
        <v>1261</v>
      </c>
      <c r="H48" s="879" t="s">
        <v>1255</v>
      </c>
      <c r="I48" s="880" t="s">
        <v>1444</v>
      </c>
      <c r="J48" s="1442" t="s">
        <v>1530</v>
      </c>
      <c r="K48" s="1443"/>
      <c r="L48" s="1444"/>
      <c r="M48" s="881" t="s">
        <v>559</v>
      </c>
      <c r="N48" s="893"/>
      <c r="O48" s="883"/>
      <c r="P48" s="1112">
        <f>SUM(P49:P51)</f>
        <v>550000000</v>
      </c>
      <c r="Q48" s="884"/>
      <c r="R48" s="885"/>
    </row>
    <row r="49" spans="2:22" s="850" customFormat="1" ht="31.2" x14ac:dyDescent="0.3">
      <c r="B49" s="901"/>
      <c r="C49" s="902">
        <v>1</v>
      </c>
      <c r="D49" s="902" t="s">
        <v>1255</v>
      </c>
      <c r="E49" s="902">
        <v>1</v>
      </c>
      <c r="F49" s="902" t="s">
        <v>1255</v>
      </c>
      <c r="G49" s="902" t="s">
        <v>1261</v>
      </c>
      <c r="H49" s="902" t="s">
        <v>1255</v>
      </c>
      <c r="I49" s="919" t="s">
        <v>1444</v>
      </c>
      <c r="J49" s="903" t="s">
        <v>1255</v>
      </c>
      <c r="K49" s="1445" t="s">
        <v>1532</v>
      </c>
      <c r="L49" s="1445"/>
      <c r="M49" s="864" t="s">
        <v>1560</v>
      </c>
      <c r="N49" s="847" t="s">
        <v>572</v>
      </c>
      <c r="O49" s="848" t="s">
        <v>151</v>
      </c>
      <c r="P49" s="1111">
        <v>200000000</v>
      </c>
      <c r="Q49" s="849" t="s">
        <v>577</v>
      </c>
      <c r="R49" s="930"/>
    </row>
    <row r="50" spans="2:22" s="894" customFormat="1" ht="31.2" x14ac:dyDescent="0.3">
      <c r="B50" s="901"/>
      <c r="C50" s="902">
        <v>1</v>
      </c>
      <c r="D50" s="902" t="s">
        <v>1255</v>
      </c>
      <c r="E50" s="902">
        <v>1</v>
      </c>
      <c r="F50" s="902" t="s">
        <v>1255</v>
      </c>
      <c r="G50" s="902" t="s">
        <v>1261</v>
      </c>
      <c r="H50" s="902" t="s">
        <v>1255</v>
      </c>
      <c r="I50" s="919" t="s">
        <v>1444</v>
      </c>
      <c r="J50" s="903" t="s">
        <v>1258</v>
      </c>
      <c r="K50" s="1445" t="s">
        <v>1531</v>
      </c>
      <c r="L50" s="1445"/>
      <c r="M50" s="864" t="s">
        <v>1624</v>
      </c>
      <c r="N50" s="847" t="s">
        <v>572</v>
      </c>
      <c r="O50" s="848" t="s">
        <v>1540</v>
      </c>
      <c r="P50" s="1111">
        <v>200000000</v>
      </c>
      <c r="Q50" s="849" t="s">
        <v>577</v>
      </c>
      <c r="R50" s="930"/>
    </row>
    <row r="51" spans="2:22" s="894" customFormat="1" ht="31.2" x14ac:dyDescent="0.3">
      <c r="B51" s="901"/>
      <c r="C51" s="902">
        <v>1</v>
      </c>
      <c r="D51" s="902" t="s">
        <v>1255</v>
      </c>
      <c r="E51" s="902">
        <v>1</v>
      </c>
      <c r="F51" s="902" t="s">
        <v>1255</v>
      </c>
      <c r="G51" s="902" t="s">
        <v>1261</v>
      </c>
      <c r="H51" s="902" t="s">
        <v>1255</v>
      </c>
      <c r="I51" s="919" t="s">
        <v>1444</v>
      </c>
      <c r="J51" s="903" t="s">
        <v>1256</v>
      </c>
      <c r="K51" s="1445" t="s">
        <v>1533</v>
      </c>
      <c r="L51" s="1445"/>
      <c r="M51" s="864" t="s">
        <v>1559</v>
      </c>
      <c r="N51" s="847" t="s">
        <v>572</v>
      </c>
      <c r="O51" s="848" t="s">
        <v>29</v>
      </c>
      <c r="P51" s="1111">
        <v>150000000</v>
      </c>
      <c r="Q51" s="849" t="s">
        <v>577</v>
      </c>
      <c r="R51" s="930"/>
    </row>
    <row r="52" spans="2:22" s="850" customFormat="1" x14ac:dyDescent="0.3">
      <c r="B52" s="874"/>
      <c r="C52" s="902"/>
      <c r="D52" s="902"/>
      <c r="E52" s="902"/>
      <c r="F52" s="902"/>
      <c r="G52" s="902"/>
      <c r="H52" s="902"/>
      <c r="I52" s="919"/>
      <c r="J52" s="903"/>
      <c r="K52" s="1499"/>
      <c r="L52" s="1499"/>
      <c r="M52" s="904"/>
      <c r="N52" s="847"/>
      <c r="O52" s="905"/>
      <c r="P52" s="1114"/>
      <c r="Q52" s="906"/>
      <c r="R52" s="932"/>
    </row>
    <row r="53" spans="2:22" s="894" customFormat="1" x14ac:dyDescent="0.3">
      <c r="B53" s="961">
        <v>1</v>
      </c>
      <c r="C53" s="962" t="s">
        <v>1255</v>
      </c>
      <c r="D53" s="962" t="s">
        <v>1261</v>
      </c>
      <c r="E53" s="962">
        <v>1</v>
      </c>
      <c r="F53" s="962" t="s">
        <v>1255</v>
      </c>
      <c r="G53" s="962" t="s">
        <v>1261</v>
      </c>
      <c r="H53" s="963" t="s">
        <v>1255</v>
      </c>
      <c r="I53" s="964">
        <v>10</v>
      </c>
      <c r="J53" s="1500" t="s">
        <v>730</v>
      </c>
      <c r="K53" s="1501"/>
      <c r="L53" s="1502"/>
      <c r="M53" s="965"/>
      <c r="N53" s="966"/>
      <c r="O53" s="967"/>
      <c r="P53" s="1115">
        <v>716000000</v>
      </c>
      <c r="Q53" s="968"/>
      <c r="R53" s="969"/>
      <c r="V53" s="907"/>
    </row>
    <row r="54" spans="2:22" s="850" customFormat="1" ht="46.8" x14ac:dyDescent="0.3">
      <c r="B54" s="970">
        <v>1</v>
      </c>
      <c r="C54" s="971" t="s">
        <v>1255</v>
      </c>
      <c r="D54" s="971" t="s">
        <v>1261</v>
      </c>
      <c r="E54" s="971">
        <v>1</v>
      </c>
      <c r="F54" s="971" t="s">
        <v>1255</v>
      </c>
      <c r="G54" s="971" t="s">
        <v>1261</v>
      </c>
      <c r="H54" s="971" t="s">
        <v>1255</v>
      </c>
      <c r="I54" s="972">
        <v>10</v>
      </c>
      <c r="J54" s="972" t="s">
        <v>1255</v>
      </c>
      <c r="K54" s="1503" t="s">
        <v>1435</v>
      </c>
      <c r="L54" s="1504"/>
      <c r="M54" s="973" t="s">
        <v>1436</v>
      </c>
      <c r="N54" s="974" t="s">
        <v>572</v>
      </c>
      <c r="O54" s="975" t="s">
        <v>1541</v>
      </c>
      <c r="P54" s="1116">
        <v>303000000</v>
      </c>
      <c r="Q54" s="976" t="s">
        <v>577</v>
      </c>
      <c r="R54" s="977"/>
      <c r="V54" s="907"/>
    </row>
    <row r="55" spans="2:22" s="850" customFormat="1" ht="46.8" x14ac:dyDescent="0.3">
      <c r="B55" s="970">
        <v>1</v>
      </c>
      <c r="C55" s="971" t="s">
        <v>1255</v>
      </c>
      <c r="D55" s="971" t="s">
        <v>1261</v>
      </c>
      <c r="E55" s="971">
        <v>1</v>
      </c>
      <c r="F55" s="971" t="s">
        <v>1255</v>
      </c>
      <c r="G55" s="971" t="s">
        <v>1261</v>
      </c>
      <c r="H55" s="971" t="s">
        <v>1255</v>
      </c>
      <c r="I55" s="972">
        <v>10</v>
      </c>
      <c r="J55" s="978" t="s">
        <v>1258</v>
      </c>
      <c r="K55" s="1505" t="s">
        <v>1437</v>
      </c>
      <c r="L55" s="1506"/>
      <c r="M55" s="979" t="s">
        <v>1438</v>
      </c>
      <c r="N55" s="980" t="s">
        <v>572</v>
      </c>
      <c r="O55" s="981" t="s">
        <v>1542</v>
      </c>
      <c r="P55" s="1117">
        <v>220000000</v>
      </c>
      <c r="Q55" s="982" t="s">
        <v>577</v>
      </c>
      <c r="R55" s="983"/>
      <c r="V55" s="907"/>
    </row>
    <row r="56" spans="2:22" s="850" customFormat="1" ht="31.2" x14ac:dyDescent="0.3">
      <c r="B56" s="970">
        <v>1</v>
      </c>
      <c r="C56" s="971" t="s">
        <v>1255</v>
      </c>
      <c r="D56" s="971" t="s">
        <v>1261</v>
      </c>
      <c r="E56" s="971">
        <v>1</v>
      </c>
      <c r="F56" s="971" t="s">
        <v>1255</v>
      </c>
      <c r="G56" s="971" t="s">
        <v>1261</v>
      </c>
      <c r="H56" s="971" t="s">
        <v>1255</v>
      </c>
      <c r="I56" s="972">
        <v>10</v>
      </c>
      <c r="J56" s="978" t="s">
        <v>1256</v>
      </c>
      <c r="K56" s="1505" t="s">
        <v>1482</v>
      </c>
      <c r="L56" s="1506"/>
      <c r="M56" s="979" t="s">
        <v>1439</v>
      </c>
      <c r="N56" s="980" t="s">
        <v>572</v>
      </c>
      <c r="O56" s="981" t="s">
        <v>279</v>
      </c>
      <c r="P56" s="1117">
        <v>1089000000</v>
      </c>
      <c r="Q56" s="982" t="s">
        <v>577</v>
      </c>
      <c r="R56" s="983"/>
      <c r="V56" s="907"/>
    </row>
    <row r="57" spans="2:22" s="850" customFormat="1" x14ac:dyDescent="0.3">
      <c r="B57" s="984">
        <v>1</v>
      </c>
      <c r="C57" s="985" t="s">
        <v>1255</v>
      </c>
      <c r="D57" s="985" t="s">
        <v>1261</v>
      </c>
      <c r="E57" s="985">
        <v>1</v>
      </c>
      <c r="F57" s="985" t="s">
        <v>1255</v>
      </c>
      <c r="G57" s="985" t="s">
        <v>1261</v>
      </c>
      <c r="H57" s="985" t="s">
        <v>1255</v>
      </c>
      <c r="I57" s="978">
        <v>10</v>
      </c>
      <c r="J57" s="978"/>
      <c r="K57" s="1511" t="s">
        <v>1561</v>
      </c>
      <c r="L57" s="1512"/>
      <c r="M57" s="986"/>
      <c r="N57" s="980"/>
      <c r="O57" s="981"/>
      <c r="P57" s="1117"/>
      <c r="Q57" s="982" t="s">
        <v>577</v>
      </c>
      <c r="R57" s="983"/>
      <c r="V57" s="907"/>
    </row>
    <row r="58" spans="2:22" s="850" customFormat="1" x14ac:dyDescent="0.3">
      <c r="B58" s="984">
        <v>1</v>
      </c>
      <c r="C58" s="985" t="s">
        <v>1255</v>
      </c>
      <c r="D58" s="985" t="s">
        <v>1261</v>
      </c>
      <c r="E58" s="985">
        <v>1</v>
      </c>
      <c r="F58" s="985" t="s">
        <v>1255</v>
      </c>
      <c r="G58" s="985" t="s">
        <v>1261</v>
      </c>
      <c r="H58" s="985" t="s">
        <v>1255</v>
      </c>
      <c r="I58" s="978">
        <v>10</v>
      </c>
      <c r="J58" s="978"/>
      <c r="K58" s="1511" t="s">
        <v>1562</v>
      </c>
      <c r="L58" s="1512"/>
      <c r="M58" s="986"/>
      <c r="N58" s="980"/>
      <c r="O58" s="981"/>
      <c r="P58" s="1117"/>
      <c r="Q58" s="982" t="s">
        <v>577</v>
      </c>
      <c r="R58" s="983"/>
      <c r="V58" s="907"/>
    </row>
    <row r="59" spans="2:22" s="850" customFormat="1" x14ac:dyDescent="0.3">
      <c r="B59" s="984">
        <v>1</v>
      </c>
      <c r="C59" s="985" t="s">
        <v>1255</v>
      </c>
      <c r="D59" s="985" t="s">
        <v>1261</v>
      </c>
      <c r="E59" s="985">
        <v>1</v>
      </c>
      <c r="F59" s="985" t="s">
        <v>1255</v>
      </c>
      <c r="G59" s="985" t="s">
        <v>1261</v>
      </c>
      <c r="H59" s="985" t="s">
        <v>1255</v>
      </c>
      <c r="I59" s="978">
        <v>10</v>
      </c>
      <c r="J59" s="978"/>
      <c r="K59" s="1511" t="s">
        <v>1602</v>
      </c>
      <c r="L59" s="1512"/>
      <c r="M59" s="986"/>
      <c r="N59" s="980" t="s">
        <v>1563</v>
      </c>
      <c r="O59" s="981">
        <v>1</v>
      </c>
      <c r="P59" s="1117">
        <v>968000000</v>
      </c>
      <c r="Q59" s="982" t="s">
        <v>577</v>
      </c>
      <c r="R59" s="983"/>
      <c r="V59" s="907"/>
    </row>
    <row r="60" spans="2:22" s="850" customFormat="1" x14ac:dyDescent="0.3">
      <c r="B60" s="984">
        <v>1</v>
      </c>
      <c r="C60" s="985" t="s">
        <v>1255</v>
      </c>
      <c r="D60" s="985" t="s">
        <v>1261</v>
      </c>
      <c r="E60" s="985">
        <v>1</v>
      </c>
      <c r="F60" s="985" t="s">
        <v>1255</v>
      </c>
      <c r="G60" s="985" t="s">
        <v>1261</v>
      </c>
      <c r="H60" s="985" t="s">
        <v>1255</v>
      </c>
      <c r="I60" s="978">
        <v>10</v>
      </c>
      <c r="J60" s="978"/>
      <c r="K60" s="1511" t="s">
        <v>1564</v>
      </c>
      <c r="L60" s="1512"/>
      <c r="M60" s="986"/>
      <c r="N60" s="980"/>
      <c r="O60" s="981"/>
      <c r="P60" s="1117"/>
      <c r="Q60" s="982" t="s">
        <v>577</v>
      </c>
      <c r="R60" s="983"/>
      <c r="V60" s="907"/>
    </row>
    <row r="61" spans="2:22" s="850" customFormat="1" ht="31.2" x14ac:dyDescent="0.3">
      <c r="B61" s="984">
        <v>1</v>
      </c>
      <c r="C61" s="985" t="s">
        <v>1255</v>
      </c>
      <c r="D61" s="985" t="s">
        <v>1261</v>
      </c>
      <c r="E61" s="985">
        <v>1</v>
      </c>
      <c r="F61" s="985" t="s">
        <v>1255</v>
      </c>
      <c r="G61" s="985" t="s">
        <v>1261</v>
      </c>
      <c r="H61" s="985" t="s">
        <v>1255</v>
      </c>
      <c r="I61" s="978">
        <v>10</v>
      </c>
      <c r="J61" s="978"/>
      <c r="K61" s="1511" t="s">
        <v>1565</v>
      </c>
      <c r="L61" s="1512"/>
      <c r="M61" s="986" t="s">
        <v>1566</v>
      </c>
      <c r="N61" s="987" t="s">
        <v>572</v>
      </c>
      <c r="O61" s="981">
        <v>1</v>
      </c>
      <c r="P61" s="1117">
        <v>363000000</v>
      </c>
      <c r="Q61" s="982" t="s">
        <v>577</v>
      </c>
      <c r="R61" s="983"/>
      <c r="V61" s="907"/>
    </row>
    <row r="62" spans="2:22" s="850" customFormat="1" ht="31.2" x14ac:dyDescent="0.3">
      <c r="B62" s="984">
        <v>1</v>
      </c>
      <c r="C62" s="985" t="s">
        <v>1255</v>
      </c>
      <c r="D62" s="985" t="s">
        <v>1261</v>
      </c>
      <c r="E62" s="985">
        <v>1</v>
      </c>
      <c r="F62" s="985" t="s">
        <v>1255</v>
      </c>
      <c r="G62" s="985" t="s">
        <v>1261</v>
      </c>
      <c r="H62" s="985" t="s">
        <v>1255</v>
      </c>
      <c r="I62" s="978">
        <v>10</v>
      </c>
      <c r="J62" s="978"/>
      <c r="K62" s="1511" t="s">
        <v>1567</v>
      </c>
      <c r="L62" s="1512"/>
      <c r="M62" s="986" t="s">
        <v>1571</v>
      </c>
      <c r="N62" s="987" t="s">
        <v>572</v>
      </c>
      <c r="O62" s="981">
        <v>1</v>
      </c>
      <c r="P62" s="1117">
        <v>303000000</v>
      </c>
      <c r="Q62" s="982" t="s">
        <v>577</v>
      </c>
      <c r="R62" s="983"/>
      <c r="V62" s="907"/>
    </row>
    <row r="63" spans="2:22" s="850" customFormat="1" ht="31.2" x14ac:dyDescent="0.3">
      <c r="B63" s="984">
        <v>1</v>
      </c>
      <c r="C63" s="985" t="s">
        <v>1255</v>
      </c>
      <c r="D63" s="985" t="s">
        <v>1261</v>
      </c>
      <c r="E63" s="985">
        <v>1</v>
      </c>
      <c r="F63" s="985" t="s">
        <v>1255</v>
      </c>
      <c r="G63" s="985" t="s">
        <v>1261</v>
      </c>
      <c r="H63" s="985" t="s">
        <v>1255</v>
      </c>
      <c r="I63" s="978">
        <v>10</v>
      </c>
      <c r="J63" s="978"/>
      <c r="K63" s="1515" t="s">
        <v>1572</v>
      </c>
      <c r="L63" s="1516"/>
      <c r="M63" s="986" t="s">
        <v>1573</v>
      </c>
      <c r="N63" s="987" t="s">
        <v>572</v>
      </c>
      <c r="O63" s="981">
        <v>1</v>
      </c>
      <c r="P63" s="1117">
        <v>303000000</v>
      </c>
      <c r="Q63" s="982" t="s">
        <v>577</v>
      </c>
      <c r="R63" s="988"/>
      <c r="V63" s="907"/>
    </row>
    <row r="64" spans="2:22" s="850" customFormat="1" ht="31.2" x14ac:dyDescent="0.3">
      <c r="B64" s="984">
        <v>1</v>
      </c>
      <c r="C64" s="985" t="s">
        <v>1255</v>
      </c>
      <c r="D64" s="985" t="s">
        <v>1261</v>
      </c>
      <c r="E64" s="985">
        <v>1</v>
      </c>
      <c r="F64" s="985" t="s">
        <v>1255</v>
      </c>
      <c r="G64" s="985" t="s">
        <v>1261</v>
      </c>
      <c r="H64" s="985" t="s">
        <v>1255</v>
      </c>
      <c r="I64" s="978">
        <v>10</v>
      </c>
      <c r="J64" s="978"/>
      <c r="K64" s="1511" t="s">
        <v>1574</v>
      </c>
      <c r="L64" s="1512"/>
      <c r="M64" s="986" t="s">
        <v>1575</v>
      </c>
      <c r="N64" s="987" t="s">
        <v>572</v>
      </c>
      <c r="O64" s="981">
        <v>1</v>
      </c>
      <c r="P64" s="1117">
        <v>303000000</v>
      </c>
      <c r="Q64" s="982" t="s">
        <v>577</v>
      </c>
      <c r="R64" s="988"/>
      <c r="V64" s="907"/>
    </row>
    <row r="65" spans="1:35" s="850" customFormat="1" ht="46.8" x14ac:dyDescent="0.3">
      <c r="B65" s="984">
        <v>1</v>
      </c>
      <c r="C65" s="985" t="s">
        <v>1255</v>
      </c>
      <c r="D65" s="985" t="s">
        <v>1261</v>
      </c>
      <c r="E65" s="985">
        <v>1</v>
      </c>
      <c r="F65" s="985" t="s">
        <v>1255</v>
      </c>
      <c r="G65" s="985" t="s">
        <v>1261</v>
      </c>
      <c r="H65" s="985" t="s">
        <v>1255</v>
      </c>
      <c r="I65" s="978">
        <v>10</v>
      </c>
      <c r="J65" s="978"/>
      <c r="K65" s="1511" t="s">
        <v>1576</v>
      </c>
      <c r="L65" s="1512"/>
      <c r="M65" s="986" t="s">
        <v>1577</v>
      </c>
      <c r="N65" s="987" t="s">
        <v>572</v>
      </c>
      <c r="O65" s="981">
        <v>1</v>
      </c>
      <c r="P65" s="1117">
        <v>424000000</v>
      </c>
      <c r="Q65" s="982" t="s">
        <v>577</v>
      </c>
      <c r="R65" s="988"/>
      <c r="V65" s="907"/>
    </row>
    <row r="66" spans="1:35" s="850" customFormat="1" ht="31.2" x14ac:dyDescent="0.3">
      <c r="B66" s="984">
        <v>1</v>
      </c>
      <c r="C66" s="985" t="s">
        <v>1255</v>
      </c>
      <c r="D66" s="985" t="s">
        <v>1261</v>
      </c>
      <c r="E66" s="985">
        <v>1</v>
      </c>
      <c r="F66" s="985" t="s">
        <v>1255</v>
      </c>
      <c r="G66" s="985" t="s">
        <v>1261</v>
      </c>
      <c r="H66" s="985" t="s">
        <v>1255</v>
      </c>
      <c r="I66" s="978">
        <v>10</v>
      </c>
      <c r="J66" s="978"/>
      <c r="K66" s="1511" t="s">
        <v>1578</v>
      </c>
      <c r="L66" s="1512"/>
      <c r="M66" s="986" t="s">
        <v>1579</v>
      </c>
      <c r="N66" s="987" t="s">
        <v>572</v>
      </c>
      <c r="O66" s="981">
        <v>1</v>
      </c>
      <c r="P66" s="1117">
        <v>363000000</v>
      </c>
      <c r="Q66" s="982" t="s">
        <v>577</v>
      </c>
      <c r="R66" s="988"/>
      <c r="V66" s="907"/>
    </row>
    <row r="67" spans="1:35" s="850" customFormat="1" x14ac:dyDescent="0.3">
      <c r="B67" s="989"/>
      <c r="C67" s="990"/>
      <c r="D67" s="990"/>
      <c r="E67" s="990"/>
      <c r="F67" s="990"/>
      <c r="G67" s="990"/>
      <c r="H67" s="990"/>
      <c r="I67" s="991"/>
      <c r="J67" s="992"/>
      <c r="K67" s="993"/>
      <c r="L67" s="994"/>
      <c r="M67" s="995"/>
      <c r="N67" s="996"/>
      <c r="O67" s="997"/>
      <c r="P67" s="1118"/>
      <c r="Q67" s="998"/>
      <c r="R67" s="999"/>
      <c r="V67" s="907"/>
    </row>
    <row r="68" spans="1:35" s="894" customFormat="1" ht="31.5" customHeight="1" x14ac:dyDescent="0.3">
      <c r="A68" s="1134"/>
      <c r="B68" s="1135" t="s">
        <v>1629</v>
      </c>
      <c r="C68" s="1136" t="s">
        <v>1630</v>
      </c>
      <c r="D68" s="1136" t="s">
        <v>1630</v>
      </c>
      <c r="E68" s="1136" t="s">
        <v>1629</v>
      </c>
      <c r="F68" s="1136" t="s">
        <v>1630</v>
      </c>
      <c r="G68" s="1136" t="s">
        <v>1630</v>
      </c>
      <c r="H68" s="1136" t="s">
        <v>1630</v>
      </c>
      <c r="I68" s="1137" t="s">
        <v>1630</v>
      </c>
      <c r="J68" s="1520" t="s">
        <v>1626</v>
      </c>
      <c r="K68" s="1521"/>
      <c r="L68" s="1522"/>
      <c r="M68" s="1000"/>
      <c r="N68" s="1001"/>
      <c r="O68" s="1001"/>
      <c r="P68" s="1115">
        <f>97984000000+64745000000</f>
        <v>162729000000</v>
      </c>
      <c r="Q68" s="1002"/>
      <c r="R68" s="1003"/>
      <c r="V68" s="907"/>
    </row>
    <row r="69" spans="1:35" s="850" customFormat="1" x14ac:dyDescent="0.3">
      <c r="B69" s="1004"/>
      <c r="C69" s="1005"/>
      <c r="D69" s="1005"/>
      <c r="E69" s="1005"/>
      <c r="F69" s="1005"/>
      <c r="G69" s="1005"/>
      <c r="H69" s="1005"/>
      <c r="I69" s="1006"/>
      <c r="J69" s="1006"/>
      <c r="K69" s="1459"/>
      <c r="L69" s="1460"/>
      <c r="M69" s="1007"/>
      <c r="N69" s="1008"/>
      <c r="O69" s="1008"/>
      <c r="P69" s="1119"/>
      <c r="Q69" s="1009"/>
      <c r="R69" s="1010"/>
      <c r="V69" s="907"/>
    </row>
    <row r="70" spans="1:35" s="911" customFormat="1" x14ac:dyDescent="0.3">
      <c r="B70" s="1011">
        <v>1</v>
      </c>
      <c r="C70" s="1012" t="s">
        <v>1255</v>
      </c>
      <c r="D70" s="1012" t="s">
        <v>1261</v>
      </c>
      <c r="E70" s="1012">
        <v>1</v>
      </c>
      <c r="F70" s="1012" t="s">
        <v>1255</v>
      </c>
      <c r="G70" s="1012" t="s">
        <v>1261</v>
      </c>
      <c r="H70" s="1012" t="s">
        <v>1255</v>
      </c>
      <c r="I70" s="1013">
        <v>11</v>
      </c>
      <c r="J70" s="1525" t="s">
        <v>1535</v>
      </c>
      <c r="K70" s="1526"/>
      <c r="L70" s="1527"/>
      <c r="M70" s="1014"/>
      <c r="N70" s="1015"/>
      <c r="O70" s="1016"/>
      <c r="P70" s="1120">
        <v>6477000000</v>
      </c>
      <c r="Q70" s="1017"/>
      <c r="R70" s="1018"/>
      <c r="S70" s="908"/>
      <c r="T70" s="909"/>
      <c r="U70" s="909"/>
      <c r="V70" s="910"/>
      <c r="W70" s="909"/>
      <c r="X70" s="909"/>
      <c r="Y70" s="909"/>
      <c r="Z70" s="909"/>
      <c r="AA70" s="909"/>
      <c r="AB70" s="909"/>
      <c r="AC70" s="909"/>
      <c r="AD70" s="909"/>
      <c r="AE70" s="909"/>
      <c r="AF70" s="909"/>
      <c r="AG70" s="909"/>
      <c r="AH70" s="909"/>
      <c r="AI70" s="909"/>
    </row>
    <row r="71" spans="1:35" s="850" customFormat="1" x14ac:dyDescent="0.3">
      <c r="B71" s="1019">
        <v>1</v>
      </c>
      <c r="C71" s="1020" t="s">
        <v>1255</v>
      </c>
      <c r="D71" s="1020" t="s">
        <v>1261</v>
      </c>
      <c r="E71" s="1020">
        <v>1</v>
      </c>
      <c r="F71" s="1020" t="s">
        <v>1255</v>
      </c>
      <c r="G71" s="1020" t="s">
        <v>1261</v>
      </c>
      <c r="H71" s="1020" t="s">
        <v>1255</v>
      </c>
      <c r="I71" s="1021">
        <v>11</v>
      </c>
      <c r="J71" s="1022" t="s">
        <v>1255</v>
      </c>
      <c r="K71" s="1507" t="s">
        <v>725</v>
      </c>
      <c r="L71" s="1508"/>
      <c r="M71" s="1023" t="s">
        <v>926</v>
      </c>
      <c r="N71" s="1024" t="s">
        <v>572</v>
      </c>
      <c r="O71" s="1025" t="s">
        <v>1543</v>
      </c>
      <c r="P71" s="1121">
        <v>3945000000</v>
      </c>
      <c r="Q71" s="1026" t="s">
        <v>577</v>
      </c>
      <c r="R71" s="1027"/>
      <c r="S71" s="933"/>
      <c r="V71" s="907"/>
    </row>
    <row r="72" spans="1:35" s="850" customFormat="1" ht="31.2" x14ac:dyDescent="0.3">
      <c r="B72" s="1028">
        <v>1</v>
      </c>
      <c r="C72" s="1029" t="s">
        <v>1255</v>
      </c>
      <c r="D72" s="1029" t="s">
        <v>1261</v>
      </c>
      <c r="E72" s="1029">
        <v>1</v>
      </c>
      <c r="F72" s="1029" t="s">
        <v>1255</v>
      </c>
      <c r="G72" s="1029" t="s">
        <v>1261</v>
      </c>
      <c r="H72" s="1029" t="s">
        <v>1255</v>
      </c>
      <c r="I72" s="1030">
        <v>11</v>
      </c>
      <c r="J72" s="1031" t="s">
        <v>1258</v>
      </c>
      <c r="K72" s="1509" t="s">
        <v>727</v>
      </c>
      <c r="L72" s="1510"/>
      <c r="M72" s="1032" t="s">
        <v>484</v>
      </c>
      <c r="N72" s="1024" t="s">
        <v>572</v>
      </c>
      <c r="O72" s="1033" t="s">
        <v>1580</v>
      </c>
      <c r="P72" s="1122">
        <v>29035000000</v>
      </c>
      <c r="Q72" s="1034" t="s">
        <v>577</v>
      </c>
      <c r="R72" s="1035"/>
      <c r="S72" s="933"/>
      <c r="V72" s="907"/>
    </row>
    <row r="73" spans="1:35" s="914" customFormat="1" x14ac:dyDescent="0.3">
      <c r="B73" s="1036"/>
      <c r="C73" s="1037"/>
      <c r="D73" s="1037"/>
      <c r="E73" s="1037"/>
      <c r="F73" s="1037"/>
      <c r="G73" s="1037"/>
      <c r="H73" s="1037"/>
      <c r="I73" s="1038"/>
      <c r="J73" s="1039"/>
      <c r="K73" s="1040"/>
      <c r="L73" s="1041"/>
      <c r="M73" s="1042"/>
      <c r="N73" s="1043"/>
      <c r="O73" s="1044"/>
      <c r="P73" s="1123"/>
      <c r="Q73" s="1045"/>
      <c r="R73" s="1046"/>
      <c r="S73" s="912"/>
      <c r="T73" s="913"/>
      <c r="U73" s="913"/>
      <c r="V73" s="910"/>
      <c r="W73" s="913"/>
      <c r="X73" s="913"/>
      <c r="Y73" s="913"/>
      <c r="Z73" s="913"/>
      <c r="AA73" s="913"/>
      <c r="AB73" s="913"/>
      <c r="AC73" s="913"/>
      <c r="AD73" s="913"/>
      <c r="AE73" s="913"/>
      <c r="AF73" s="913"/>
      <c r="AG73" s="913"/>
      <c r="AH73" s="913"/>
      <c r="AI73" s="913"/>
    </row>
    <row r="74" spans="1:35" s="894" customFormat="1" x14ac:dyDescent="0.3">
      <c r="B74" s="934">
        <v>1</v>
      </c>
      <c r="C74" s="935" t="s">
        <v>1255</v>
      </c>
      <c r="D74" s="935" t="s">
        <v>1261</v>
      </c>
      <c r="E74" s="935">
        <v>1</v>
      </c>
      <c r="F74" s="935" t="s">
        <v>1255</v>
      </c>
      <c r="G74" s="935" t="s">
        <v>1261</v>
      </c>
      <c r="H74" s="935" t="s">
        <v>1255</v>
      </c>
      <c r="I74" s="936">
        <v>12</v>
      </c>
      <c r="J74" s="1517" t="s">
        <v>745</v>
      </c>
      <c r="K74" s="1518"/>
      <c r="L74" s="1519"/>
      <c r="M74" s="957"/>
      <c r="N74" s="958"/>
      <c r="O74" s="958"/>
      <c r="P74" s="1124">
        <v>1492000000</v>
      </c>
      <c r="Q74" s="959"/>
      <c r="R74" s="960"/>
      <c r="V74" s="907"/>
    </row>
    <row r="75" spans="1:35" s="894" customFormat="1" ht="31.2" x14ac:dyDescent="0.3">
      <c r="B75" s="937">
        <v>1</v>
      </c>
      <c r="C75" s="938" t="s">
        <v>1255</v>
      </c>
      <c r="D75" s="938" t="s">
        <v>1261</v>
      </c>
      <c r="E75" s="938">
        <v>1</v>
      </c>
      <c r="F75" s="938" t="s">
        <v>1255</v>
      </c>
      <c r="G75" s="938" t="s">
        <v>1261</v>
      </c>
      <c r="H75" s="938" t="s">
        <v>1255</v>
      </c>
      <c r="I75" s="939">
        <v>12</v>
      </c>
      <c r="J75" s="940" t="s">
        <v>1255</v>
      </c>
      <c r="K75" s="1513" t="s">
        <v>1442</v>
      </c>
      <c r="L75" s="1514"/>
      <c r="M75" s="1047" t="s">
        <v>1443</v>
      </c>
      <c r="N75" s="1048" t="s">
        <v>572</v>
      </c>
      <c r="O75" s="1049" t="s">
        <v>279</v>
      </c>
      <c r="P75" s="1125">
        <v>200000000</v>
      </c>
      <c r="Q75" s="1050" t="s">
        <v>577</v>
      </c>
      <c r="R75" s="1051"/>
      <c r="V75" s="907"/>
    </row>
    <row r="76" spans="1:35" s="850" customFormat="1" x14ac:dyDescent="0.3">
      <c r="B76" s="937">
        <v>1</v>
      </c>
      <c r="C76" s="938" t="s">
        <v>1255</v>
      </c>
      <c r="D76" s="938" t="s">
        <v>1261</v>
      </c>
      <c r="E76" s="938">
        <v>1</v>
      </c>
      <c r="F76" s="938" t="s">
        <v>1255</v>
      </c>
      <c r="G76" s="938" t="s">
        <v>1261</v>
      </c>
      <c r="H76" s="938" t="s">
        <v>1255</v>
      </c>
      <c r="I76" s="939">
        <v>12</v>
      </c>
      <c r="J76" s="1052" t="s">
        <v>1258</v>
      </c>
      <c r="K76" s="1468" t="s">
        <v>1605</v>
      </c>
      <c r="L76" s="1469"/>
      <c r="M76" s="941" t="s">
        <v>1514</v>
      </c>
      <c r="N76" s="942" t="s">
        <v>572</v>
      </c>
      <c r="O76" s="943" t="s">
        <v>292</v>
      </c>
      <c r="P76" s="1126">
        <f>3000000000+10500000000+5250000000+60000000000+11000000000+5250000000</f>
        <v>95000000000</v>
      </c>
      <c r="Q76" s="944" t="s">
        <v>577</v>
      </c>
      <c r="R76" s="945"/>
      <c r="V76" s="907"/>
    </row>
    <row r="77" spans="1:35" s="850" customFormat="1" ht="31.2" x14ac:dyDescent="0.3">
      <c r="B77" s="937">
        <v>1</v>
      </c>
      <c r="C77" s="938" t="s">
        <v>1255</v>
      </c>
      <c r="D77" s="938" t="s">
        <v>1261</v>
      </c>
      <c r="E77" s="938">
        <v>1</v>
      </c>
      <c r="F77" s="938" t="s">
        <v>1255</v>
      </c>
      <c r="G77" s="938" t="s">
        <v>1261</v>
      </c>
      <c r="H77" s="938" t="s">
        <v>1255</v>
      </c>
      <c r="I77" s="939">
        <v>12</v>
      </c>
      <c r="J77" s="940" t="s">
        <v>1256</v>
      </c>
      <c r="K77" s="1468" t="s">
        <v>1440</v>
      </c>
      <c r="L77" s="1469"/>
      <c r="M77" s="941" t="s">
        <v>1441</v>
      </c>
      <c r="N77" s="942" t="s">
        <v>572</v>
      </c>
      <c r="O77" s="943" t="s">
        <v>1606</v>
      </c>
      <c r="P77" s="1126">
        <v>2000000000</v>
      </c>
      <c r="Q77" s="944" t="s">
        <v>577</v>
      </c>
      <c r="R77" s="945"/>
      <c r="V77" s="907"/>
    </row>
    <row r="78" spans="1:35" s="850" customFormat="1" ht="31.2" x14ac:dyDescent="0.3">
      <c r="B78" s="946">
        <v>1</v>
      </c>
      <c r="C78" s="947" t="s">
        <v>1255</v>
      </c>
      <c r="D78" s="947" t="s">
        <v>1261</v>
      </c>
      <c r="E78" s="947">
        <v>1</v>
      </c>
      <c r="F78" s="947" t="s">
        <v>1255</v>
      </c>
      <c r="G78" s="947" t="s">
        <v>1261</v>
      </c>
      <c r="H78" s="947" t="s">
        <v>1255</v>
      </c>
      <c r="I78" s="940">
        <v>12</v>
      </c>
      <c r="J78" s="940"/>
      <c r="K78" s="1474" t="s">
        <v>1581</v>
      </c>
      <c r="L78" s="1475"/>
      <c r="M78" s="941" t="s">
        <v>1582</v>
      </c>
      <c r="N78" s="942" t="s">
        <v>572</v>
      </c>
      <c r="O78" s="943" t="s">
        <v>1610</v>
      </c>
      <c r="P78" s="1126">
        <v>200000000</v>
      </c>
      <c r="Q78" s="944" t="s">
        <v>577</v>
      </c>
      <c r="R78" s="945"/>
      <c r="V78" s="907"/>
    </row>
    <row r="79" spans="1:35" s="850" customFormat="1" x14ac:dyDescent="0.3">
      <c r="B79" s="946">
        <v>1</v>
      </c>
      <c r="C79" s="947" t="s">
        <v>1255</v>
      </c>
      <c r="D79" s="947" t="s">
        <v>1261</v>
      </c>
      <c r="E79" s="947">
        <v>1</v>
      </c>
      <c r="F79" s="947" t="s">
        <v>1255</v>
      </c>
      <c r="G79" s="947" t="s">
        <v>1261</v>
      </c>
      <c r="H79" s="947" t="s">
        <v>1255</v>
      </c>
      <c r="I79" s="940">
        <v>12</v>
      </c>
      <c r="J79" s="940"/>
      <c r="K79" s="1474" t="s">
        <v>1583</v>
      </c>
      <c r="L79" s="1475"/>
      <c r="M79" s="941" t="s">
        <v>1584</v>
      </c>
      <c r="N79" s="942" t="s">
        <v>572</v>
      </c>
      <c r="O79" s="943" t="s">
        <v>279</v>
      </c>
      <c r="P79" s="1126">
        <v>300000000</v>
      </c>
      <c r="Q79" s="944" t="s">
        <v>577</v>
      </c>
      <c r="R79" s="945"/>
      <c r="V79" s="907"/>
    </row>
    <row r="80" spans="1:35" s="850" customFormat="1" ht="31.2" x14ac:dyDescent="0.3">
      <c r="B80" s="946">
        <v>1</v>
      </c>
      <c r="C80" s="947" t="s">
        <v>1255</v>
      </c>
      <c r="D80" s="947" t="s">
        <v>1261</v>
      </c>
      <c r="E80" s="947">
        <v>1</v>
      </c>
      <c r="F80" s="947" t="s">
        <v>1255</v>
      </c>
      <c r="G80" s="947" t="s">
        <v>1261</v>
      </c>
      <c r="H80" s="947" t="s">
        <v>1255</v>
      </c>
      <c r="I80" s="940">
        <v>12</v>
      </c>
      <c r="J80" s="940"/>
      <c r="K80" s="1474" t="s">
        <v>1585</v>
      </c>
      <c r="L80" s="1475"/>
      <c r="M80" s="941" t="s">
        <v>1586</v>
      </c>
      <c r="N80" s="942" t="s">
        <v>572</v>
      </c>
      <c r="O80" s="943" t="s">
        <v>1610</v>
      </c>
      <c r="P80" s="1126">
        <v>300000000</v>
      </c>
      <c r="Q80" s="944" t="s">
        <v>577</v>
      </c>
      <c r="R80" s="945"/>
      <c r="V80" s="907"/>
    </row>
    <row r="81" spans="1:35" s="850" customFormat="1" x14ac:dyDescent="0.3">
      <c r="B81" s="946">
        <v>1</v>
      </c>
      <c r="C81" s="947" t="s">
        <v>1255</v>
      </c>
      <c r="D81" s="947" t="s">
        <v>1261</v>
      </c>
      <c r="E81" s="947">
        <v>1</v>
      </c>
      <c r="F81" s="947" t="s">
        <v>1255</v>
      </c>
      <c r="G81" s="947" t="s">
        <v>1261</v>
      </c>
      <c r="H81" s="947" t="s">
        <v>1255</v>
      </c>
      <c r="I81" s="940">
        <v>12</v>
      </c>
      <c r="J81" s="940"/>
      <c r="K81" s="1474" t="s">
        <v>1587</v>
      </c>
      <c r="L81" s="1475"/>
      <c r="M81" s="941" t="s">
        <v>1588</v>
      </c>
      <c r="N81" s="942" t="s">
        <v>572</v>
      </c>
      <c r="O81" s="943" t="s">
        <v>279</v>
      </c>
      <c r="P81" s="1126">
        <v>300000000</v>
      </c>
      <c r="Q81" s="944" t="s">
        <v>577</v>
      </c>
      <c r="R81" s="945"/>
      <c r="V81" s="907"/>
    </row>
    <row r="82" spans="1:35" s="850" customFormat="1" ht="31.2" x14ac:dyDescent="0.3">
      <c r="B82" s="946">
        <v>1</v>
      </c>
      <c r="C82" s="947" t="s">
        <v>1255</v>
      </c>
      <c r="D82" s="947" t="s">
        <v>1261</v>
      </c>
      <c r="E82" s="947">
        <v>1</v>
      </c>
      <c r="F82" s="947" t="s">
        <v>1255</v>
      </c>
      <c r="G82" s="947" t="s">
        <v>1261</v>
      </c>
      <c r="H82" s="947" t="s">
        <v>1255</v>
      </c>
      <c r="I82" s="940">
        <v>12</v>
      </c>
      <c r="J82" s="940"/>
      <c r="K82" s="1474" t="s">
        <v>1589</v>
      </c>
      <c r="L82" s="1475"/>
      <c r="M82" s="941" t="s">
        <v>1590</v>
      </c>
      <c r="N82" s="942" t="s">
        <v>572</v>
      </c>
      <c r="O82" s="943" t="s">
        <v>1607</v>
      </c>
      <c r="P82" s="1126">
        <v>3500000000</v>
      </c>
      <c r="Q82" s="944" t="s">
        <v>577</v>
      </c>
      <c r="R82" s="945"/>
      <c r="V82" s="907"/>
    </row>
    <row r="83" spans="1:35" s="850" customFormat="1" ht="31.2" x14ac:dyDescent="0.3">
      <c r="B83" s="1053">
        <v>1</v>
      </c>
      <c r="C83" s="1054" t="s">
        <v>1255</v>
      </c>
      <c r="D83" s="1054" t="s">
        <v>1261</v>
      </c>
      <c r="E83" s="1054">
        <v>1</v>
      </c>
      <c r="F83" s="1054" t="s">
        <v>1255</v>
      </c>
      <c r="G83" s="1054" t="s">
        <v>1261</v>
      </c>
      <c r="H83" s="1054" t="s">
        <v>1255</v>
      </c>
      <c r="I83" s="1052">
        <v>12</v>
      </c>
      <c r="J83" s="1052"/>
      <c r="K83" s="1530" t="s">
        <v>1608</v>
      </c>
      <c r="L83" s="1531"/>
      <c r="M83" s="948" t="s">
        <v>1609</v>
      </c>
      <c r="N83" s="949" t="s">
        <v>572</v>
      </c>
      <c r="O83" s="1055" t="s">
        <v>402</v>
      </c>
      <c r="P83" s="1127">
        <v>18400000000</v>
      </c>
      <c r="Q83" s="1056" t="s">
        <v>577</v>
      </c>
      <c r="R83" s="950"/>
      <c r="V83" s="907"/>
    </row>
    <row r="84" spans="1:35" s="850" customFormat="1" x14ac:dyDescent="0.3">
      <c r="B84" s="1057"/>
      <c r="C84" s="1058"/>
      <c r="D84" s="1058"/>
      <c r="E84" s="1058"/>
      <c r="F84" s="1058"/>
      <c r="G84" s="1058"/>
      <c r="H84" s="1058"/>
      <c r="I84" s="1059"/>
      <c r="J84" s="1060"/>
      <c r="K84" s="951"/>
      <c r="L84" s="1061"/>
      <c r="M84" s="952"/>
      <c r="N84" s="953"/>
      <c r="O84" s="954"/>
      <c r="P84" s="1128"/>
      <c r="Q84" s="955"/>
      <c r="R84" s="956"/>
      <c r="V84" s="907"/>
    </row>
    <row r="85" spans="1:35" s="894" customFormat="1" x14ac:dyDescent="0.3">
      <c r="B85" s="1138" t="s">
        <v>1629</v>
      </c>
      <c r="C85" s="1139" t="s">
        <v>1630</v>
      </c>
      <c r="D85" s="1139" t="s">
        <v>1630</v>
      </c>
      <c r="E85" s="1139" t="s">
        <v>1629</v>
      </c>
      <c r="F85" s="1139" t="s">
        <v>1630</v>
      </c>
      <c r="G85" s="1139" t="s">
        <v>1630</v>
      </c>
      <c r="H85" s="1139" t="s">
        <v>1630</v>
      </c>
      <c r="I85" s="1140" t="s">
        <v>1630</v>
      </c>
      <c r="J85" s="1517" t="s">
        <v>1625</v>
      </c>
      <c r="K85" s="1518"/>
      <c r="L85" s="1519"/>
      <c r="M85" s="957"/>
      <c r="N85" s="958"/>
      <c r="O85" s="958"/>
      <c r="P85" s="1124">
        <v>39904000000</v>
      </c>
      <c r="Q85" s="959"/>
      <c r="R85" s="960"/>
      <c r="V85" s="907"/>
    </row>
    <row r="86" spans="1:35" s="914" customFormat="1" x14ac:dyDescent="0.3">
      <c r="B86" s="1062"/>
      <c r="C86" s="1063"/>
      <c r="D86" s="1063"/>
      <c r="E86" s="1063"/>
      <c r="F86" s="1063"/>
      <c r="G86" s="1063"/>
      <c r="H86" s="1063"/>
      <c r="I86" s="1064"/>
      <c r="J86" s="1064"/>
      <c r="K86" s="1065"/>
      <c r="L86" s="1066"/>
      <c r="M86" s="1067"/>
      <c r="N86" s="1068"/>
      <c r="O86" s="1068"/>
      <c r="P86" s="1129"/>
      <c r="Q86" s="1069"/>
      <c r="R86" s="1070"/>
      <c r="S86" s="913"/>
      <c r="T86" s="913"/>
      <c r="U86" s="913"/>
      <c r="V86" s="910"/>
      <c r="W86" s="913"/>
      <c r="X86" s="913"/>
      <c r="Y86" s="913"/>
      <c r="Z86" s="913"/>
      <c r="AA86" s="913"/>
      <c r="AB86" s="913"/>
      <c r="AC86" s="913"/>
      <c r="AD86" s="913"/>
      <c r="AE86" s="913"/>
      <c r="AF86" s="913"/>
      <c r="AG86" s="913"/>
      <c r="AH86" s="913"/>
      <c r="AI86" s="913"/>
    </row>
    <row r="87" spans="1:35" s="894" customFormat="1" x14ac:dyDescent="0.3">
      <c r="B87" s="1138" t="s">
        <v>1629</v>
      </c>
      <c r="C87" s="1139" t="s">
        <v>1630</v>
      </c>
      <c r="D87" s="1139" t="s">
        <v>1630</v>
      </c>
      <c r="E87" s="1139" t="s">
        <v>1629</v>
      </c>
      <c r="F87" s="1139" t="s">
        <v>1630</v>
      </c>
      <c r="G87" s="1139" t="s">
        <v>1630</v>
      </c>
      <c r="H87" s="1139" t="s">
        <v>1630</v>
      </c>
      <c r="I87" s="1140" t="s">
        <v>1630</v>
      </c>
      <c r="J87" s="1517" t="s">
        <v>1627</v>
      </c>
      <c r="K87" s="1518"/>
      <c r="L87" s="1519"/>
      <c r="M87" s="957"/>
      <c r="N87" s="958"/>
      <c r="O87" s="958"/>
      <c r="P87" s="1124">
        <v>1575000000</v>
      </c>
      <c r="Q87" s="959"/>
      <c r="R87" s="960"/>
      <c r="V87" s="907"/>
    </row>
    <row r="88" spans="1:35" s="914" customFormat="1" x14ac:dyDescent="0.3">
      <c r="B88" s="1062"/>
      <c r="C88" s="1063"/>
      <c r="D88" s="1063"/>
      <c r="E88" s="1063"/>
      <c r="F88" s="1063"/>
      <c r="G88" s="1063"/>
      <c r="H88" s="1063"/>
      <c r="I88" s="1064"/>
      <c r="J88" s="1064"/>
      <c r="K88" s="1065"/>
      <c r="L88" s="1066"/>
      <c r="M88" s="1067"/>
      <c r="N88" s="1068"/>
      <c r="O88" s="1068"/>
      <c r="P88" s="1129"/>
      <c r="Q88" s="1069"/>
      <c r="R88" s="1070"/>
      <c r="S88" s="913"/>
      <c r="T88" s="913"/>
      <c r="U88" s="913"/>
      <c r="V88" s="910"/>
      <c r="W88" s="913"/>
      <c r="X88" s="913"/>
      <c r="Y88" s="913"/>
      <c r="Z88" s="913"/>
      <c r="AA88" s="913"/>
      <c r="AB88" s="913"/>
      <c r="AC88" s="913"/>
      <c r="AD88" s="913"/>
      <c r="AE88" s="913"/>
      <c r="AF88" s="913"/>
      <c r="AG88" s="913"/>
      <c r="AH88" s="913"/>
      <c r="AI88" s="913"/>
    </row>
    <row r="89" spans="1:35" s="894" customFormat="1" x14ac:dyDescent="0.3">
      <c r="B89" s="1138" t="s">
        <v>1629</v>
      </c>
      <c r="C89" s="1139" t="s">
        <v>1630</v>
      </c>
      <c r="D89" s="1139" t="s">
        <v>1630</v>
      </c>
      <c r="E89" s="1139" t="s">
        <v>1629</v>
      </c>
      <c r="F89" s="1139" t="s">
        <v>1630</v>
      </c>
      <c r="G89" s="1139" t="s">
        <v>1630</v>
      </c>
      <c r="H89" s="1139" t="s">
        <v>1630</v>
      </c>
      <c r="I89" s="1140" t="s">
        <v>1630</v>
      </c>
      <c r="J89" s="1517" t="s">
        <v>1628</v>
      </c>
      <c r="K89" s="1518"/>
      <c r="L89" s="1519"/>
      <c r="M89" s="957"/>
      <c r="N89" s="958"/>
      <c r="O89" s="958"/>
      <c r="P89" s="1124">
        <v>21000000000</v>
      </c>
      <c r="Q89" s="959"/>
      <c r="R89" s="960"/>
      <c r="V89" s="907"/>
    </row>
    <row r="90" spans="1:35" s="914" customFormat="1" x14ac:dyDescent="0.3">
      <c r="B90" s="1062"/>
      <c r="C90" s="1063"/>
      <c r="D90" s="1063"/>
      <c r="E90" s="1063"/>
      <c r="F90" s="1063"/>
      <c r="G90" s="1063"/>
      <c r="H90" s="1063"/>
      <c r="I90" s="1064"/>
      <c r="J90" s="1064"/>
      <c r="K90" s="1065"/>
      <c r="L90" s="1066"/>
      <c r="M90" s="1067"/>
      <c r="N90" s="1068"/>
      <c r="O90" s="1068"/>
      <c r="P90" s="1129"/>
      <c r="Q90" s="1069"/>
      <c r="R90" s="1070"/>
      <c r="S90" s="913"/>
      <c r="T90" s="913"/>
      <c r="U90" s="913"/>
      <c r="V90" s="910"/>
      <c r="W90" s="913"/>
      <c r="X90" s="913"/>
      <c r="Y90" s="913"/>
      <c r="Z90" s="913"/>
      <c r="AA90" s="913"/>
      <c r="AB90" s="913"/>
      <c r="AC90" s="913"/>
      <c r="AD90" s="913"/>
      <c r="AE90" s="913"/>
      <c r="AF90" s="913"/>
      <c r="AG90" s="913"/>
      <c r="AH90" s="913"/>
      <c r="AI90" s="913"/>
    </row>
    <row r="91" spans="1:35" s="894" customFormat="1" x14ac:dyDescent="0.3">
      <c r="A91" s="917"/>
      <c r="B91" s="1071">
        <v>1</v>
      </c>
      <c r="C91" s="1072" t="s">
        <v>1255</v>
      </c>
      <c r="D91" s="1072" t="s">
        <v>1261</v>
      </c>
      <c r="E91" s="1072">
        <v>1</v>
      </c>
      <c r="F91" s="1072" t="s">
        <v>1255</v>
      </c>
      <c r="G91" s="1072" t="s">
        <v>1261</v>
      </c>
      <c r="H91" s="1072" t="s">
        <v>1255</v>
      </c>
      <c r="I91" s="1073">
        <v>13</v>
      </c>
      <c r="J91" s="1463" t="s">
        <v>1536</v>
      </c>
      <c r="K91" s="1464"/>
      <c r="L91" s="1465"/>
      <c r="M91" s="1074"/>
      <c r="N91" s="1075"/>
      <c r="O91" s="1075"/>
      <c r="P91" s="1130">
        <v>1170000000</v>
      </c>
      <c r="Q91" s="1076"/>
      <c r="R91" s="1077"/>
      <c r="V91" s="907"/>
    </row>
    <row r="92" spans="1:35" s="894" customFormat="1" x14ac:dyDescent="0.3">
      <c r="A92" s="917"/>
      <c r="B92" s="1078">
        <v>1</v>
      </c>
      <c r="C92" s="1079" t="s">
        <v>1255</v>
      </c>
      <c r="D92" s="1079" t="s">
        <v>1261</v>
      </c>
      <c r="E92" s="1079">
        <v>1</v>
      </c>
      <c r="F92" s="1079" t="s">
        <v>1255</v>
      </c>
      <c r="G92" s="1079" t="s">
        <v>1261</v>
      </c>
      <c r="H92" s="1079" t="s">
        <v>1255</v>
      </c>
      <c r="I92" s="1080">
        <v>13</v>
      </c>
      <c r="J92" s="1080" t="s">
        <v>1255</v>
      </c>
      <c r="K92" s="1466" t="s">
        <v>1537</v>
      </c>
      <c r="L92" s="1467"/>
      <c r="M92" s="1081"/>
      <c r="N92" s="1082" t="s">
        <v>572</v>
      </c>
      <c r="O92" s="1083" t="s">
        <v>1544</v>
      </c>
      <c r="P92" s="1131">
        <v>275000000</v>
      </c>
      <c r="Q92" s="1084" t="s">
        <v>577</v>
      </c>
      <c r="R92" s="1085"/>
      <c r="V92" s="907"/>
    </row>
    <row r="93" spans="1:35" s="915" customFormat="1" x14ac:dyDescent="0.3">
      <c r="B93" s="1086">
        <v>1</v>
      </c>
      <c r="C93" s="1087" t="s">
        <v>1255</v>
      </c>
      <c r="D93" s="1087" t="s">
        <v>1261</v>
      </c>
      <c r="E93" s="1087">
        <v>1</v>
      </c>
      <c r="F93" s="1087" t="s">
        <v>1255</v>
      </c>
      <c r="G93" s="1087" t="s">
        <v>1261</v>
      </c>
      <c r="H93" s="1087" t="s">
        <v>1255</v>
      </c>
      <c r="I93" s="1088">
        <v>13</v>
      </c>
      <c r="J93" s="1088" t="s">
        <v>1258</v>
      </c>
      <c r="K93" s="1523" t="s">
        <v>1538</v>
      </c>
      <c r="L93" s="1524"/>
      <c r="M93" s="1089"/>
      <c r="N93" s="1090" t="s">
        <v>572</v>
      </c>
      <c r="O93" s="1091" t="s">
        <v>193</v>
      </c>
      <c r="P93" s="1132">
        <v>146000000</v>
      </c>
      <c r="Q93" s="1092" t="s">
        <v>577</v>
      </c>
      <c r="R93" s="1093"/>
      <c r="V93" s="916"/>
    </row>
    <row r="94" spans="1:35" s="915" customFormat="1" x14ac:dyDescent="0.3">
      <c r="B94" s="1086">
        <v>1</v>
      </c>
      <c r="C94" s="1087" t="s">
        <v>1255</v>
      </c>
      <c r="D94" s="1087" t="s">
        <v>1261</v>
      </c>
      <c r="E94" s="1087">
        <v>1</v>
      </c>
      <c r="F94" s="1087" t="s">
        <v>1255</v>
      </c>
      <c r="G94" s="1087" t="s">
        <v>1261</v>
      </c>
      <c r="H94" s="1087" t="s">
        <v>1255</v>
      </c>
      <c r="I94" s="1088">
        <v>13</v>
      </c>
      <c r="J94" s="1088"/>
      <c r="K94" s="1528" t="s">
        <v>1591</v>
      </c>
      <c r="L94" s="1529"/>
      <c r="M94" s="1089"/>
      <c r="N94" s="1090" t="s">
        <v>572</v>
      </c>
      <c r="O94" s="1091" t="s">
        <v>279</v>
      </c>
      <c r="P94" s="1132">
        <v>197000000</v>
      </c>
      <c r="Q94" s="1092" t="s">
        <v>577</v>
      </c>
      <c r="R94" s="1093"/>
      <c r="V94" s="916"/>
    </row>
    <row r="95" spans="1:35" s="915" customFormat="1" x14ac:dyDescent="0.3">
      <c r="B95" s="1086">
        <v>1</v>
      </c>
      <c r="C95" s="1087" t="s">
        <v>1255</v>
      </c>
      <c r="D95" s="1087" t="s">
        <v>1261</v>
      </c>
      <c r="E95" s="1087">
        <v>1</v>
      </c>
      <c r="F95" s="1087" t="s">
        <v>1255</v>
      </c>
      <c r="G95" s="1087" t="s">
        <v>1261</v>
      </c>
      <c r="H95" s="1087" t="s">
        <v>1255</v>
      </c>
      <c r="I95" s="1088">
        <v>13</v>
      </c>
      <c r="J95" s="1088"/>
      <c r="K95" s="1528" t="s">
        <v>1592</v>
      </c>
      <c r="L95" s="1529"/>
      <c r="M95" s="1089"/>
      <c r="N95" s="1090" t="s">
        <v>572</v>
      </c>
      <c r="O95" s="1091" t="s">
        <v>1601</v>
      </c>
      <c r="P95" s="1132">
        <v>199000000</v>
      </c>
      <c r="Q95" s="1092" t="s">
        <v>577</v>
      </c>
      <c r="R95" s="1093"/>
      <c r="V95" s="916"/>
    </row>
    <row r="96" spans="1:35" s="915" customFormat="1" x14ac:dyDescent="0.3">
      <c r="B96" s="1086">
        <v>1</v>
      </c>
      <c r="C96" s="1087" t="s">
        <v>1255</v>
      </c>
      <c r="D96" s="1087" t="s">
        <v>1261</v>
      </c>
      <c r="E96" s="1087">
        <v>1</v>
      </c>
      <c r="F96" s="1087" t="s">
        <v>1255</v>
      </c>
      <c r="G96" s="1087" t="s">
        <v>1261</v>
      </c>
      <c r="H96" s="1087" t="s">
        <v>1255</v>
      </c>
      <c r="I96" s="1088">
        <v>13</v>
      </c>
      <c r="J96" s="1088"/>
      <c r="K96" s="1528" t="s">
        <v>1593</v>
      </c>
      <c r="L96" s="1529"/>
      <c r="M96" s="1089"/>
      <c r="N96" s="1090" t="s">
        <v>572</v>
      </c>
      <c r="O96" s="1091" t="s">
        <v>279</v>
      </c>
      <c r="P96" s="1132">
        <v>179000000</v>
      </c>
      <c r="Q96" s="1092" t="s">
        <v>577</v>
      </c>
      <c r="R96" s="1093"/>
      <c r="V96" s="916"/>
    </row>
    <row r="97" spans="1:22" s="915" customFormat="1" x14ac:dyDescent="0.3">
      <c r="B97" s="1086">
        <v>1</v>
      </c>
      <c r="C97" s="1087" t="s">
        <v>1255</v>
      </c>
      <c r="D97" s="1087" t="s">
        <v>1261</v>
      </c>
      <c r="E97" s="1087">
        <v>1</v>
      </c>
      <c r="F97" s="1087" t="s">
        <v>1255</v>
      </c>
      <c r="G97" s="1087" t="s">
        <v>1261</v>
      </c>
      <c r="H97" s="1087" t="s">
        <v>1255</v>
      </c>
      <c r="I97" s="1088">
        <v>13</v>
      </c>
      <c r="J97" s="1088"/>
      <c r="K97" s="1528" t="s">
        <v>1595</v>
      </c>
      <c r="L97" s="1529"/>
      <c r="M97" s="1089"/>
      <c r="N97" s="1090" t="s">
        <v>572</v>
      </c>
      <c r="O97" s="1091" t="s">
        <v>193</v>
      </c>
      <c r="P97" s="1132">
        <v>198000000</v>
      </c>
      <c r="Q97" s="1092" t="s">
        <v>577</v>
      </c>
      <c r="R97" s="1093"/>
      <c r="V97" s="916"/>
    </row>
    <row r="98" spans="1:22" s="915" customFormat="1" x14ac:dyDescent="0.3">
      <c r="B98" s="1086">
        <v>1</v>
      </c>
      <c r="C98" s="1087" t="s">
        <v>1255</v>
      </c>
      <c r="D98" s="1087" t="s">
        <v>1261</v>
      </c>
      <c r="E98" s="1087">
        <v>1</v>
      </c>
      <c r="F98" s="1087" t="s">
        <v>1255</v>
      </c>
      <c r="G98" s="1087" t="s">
        <v>1261</v>
      </c>
      <c r="H98" s="1087" t="s">
        <v>1255</v>
      </c>
      <c r="I98" s="1088">
        <v>13</v>
      </c>
      <c r="J98" s="1088"/>
      <c r="K98" s="1528" t="s">
        <v>1596</v>
      </c>
      <c r="L98" s="1529"/>
      <c r="M98" s="1089"/>
      <c r="N98" s="1090" t="s">
        <v>572</v>
      </c>
      <c r="O98" s="1091" t="s">
        <v>193</v>
      </c>
      <c r="P98" s="1132">
        <v>197000000</v>
      </c>
      <c r="Q98" s="1092" t="s">
        <v>577</v>
      </c>
      <c r="R98" s="1093"/>
      <c r="V98" s="916"/>
    </row>
    <row r="99" spans="1:22" s="915" customFormat="1" x14ac:dyDescent="0.3">
      <c r="B99" s="1086">
        <v>1</v>
      </c>
      <c r="C99" s="1087" t="s">
        <v>1255</v>
      </c>
      <c r="D99" s="1087" t="s">
        <v>1261</v>
      </c>
      <c r="E99" s="1087">
        <v>1</v>
      </c>
      <c r="F99" s="1087" t="s">
        <v>1255</v>
      </c>
      <c r="G99" s="1087" t="s">
        <v>1261</v>
      </c>
      <c r="H99" s="1087" t="s">
        <v>1255</v>
      </c>
      <c r="I99" s="1088">
        <v>13</v>
      </c>
      <c r="J99" s="1088"/>
      <c r="K99" s="1528" t="s">
        <v>1597</v>
      </c>
      <c r="L99" s="1529"/>
      <c r="M99" s="1089"/>
      <c r="N99" s="1090" t="s">
        <v>572</v>
      </c>
      <c r="O99" s="1091" t="s">
        <v>193</v>
      </c>
      <c r="P99" s="1132">
        <v>192000000</v>
      </c>
      <c r="Q99" s="1092" t="s">
        <v>577</v>
      </c>
      <c r="R99" s="1093"/>
      <c r="V99" s="916"/>
    </row>
    <row r="100" spans="1:22" s="915" customFormat="1" x14ac:dyDescent="0.3">
      <c r="B100" s="1086">
        <v>1</v>
      </c>
      <c r="C100" s="1087" t="s">
        <v>1255</v>
      </c>
      <c r="D100" s="1087" t="s">
        <v>1261</v>
      </c>
      <c r="E100" s="1087">
        <v>1</v>
      </c>
      <c r="F100" s="1087" t="s">
        <v>1255</v>
      </c>
      <c r="G100" s="1087" t="s">
        <v>1261</v>
      </c>
      <c r="H100" s="1087" t="s">
        <v>1255</v>
      </c>
      <c r="I100" s="1088">
        <v>13</v>
      </c>
      <c r="J100" s="1088"/>
      <c r="K100" s="1528" t="s">
        <v>1598</v>
      </c>
      <c r="L100" s="1529"/>
      <c r="M100" s="1089"/>
      <c r="N100" s="1090" t="s">
        <v>572</v>
      </c>
      <c r="O100" s="1091" t="s">
        <v>1601</v>
      </c>
      <c r="P100" s="1132">
        <v>190000000</v>
      </c>
      <c r="Q100" s="1092" t="s">
        <v>577</v>
      </c>
      <c r="R100" s="1093"/>
      <c r="V100" s="916"/>
    </row>
    <row r="101" spans="1:22" s="915" customFormat="1" x14ac:dyDescent="0.3">
      <c r="B101" s="1086">
        <v>1</v>
      </c>
      <c r="C101" s="1087" t="s">
        <v>1255</v>
      </c>
      <c r="D101" s="1087" t="s">
        <v>1261</v>
      </c>
      <c r="E101" s="1087">
        <v>1</v>
      </c>
      <c r="F101" s="1087" t="s">
        <v>1255</v>
      </c>
      <c r="G101" s="1087" t="s">
        <v>1261</v>
      </c>
      <c r="H101" s="1087" t="s">
        <v>1255</v>
      </c>
      <c r="I101" s="1088">
        <v>13</v>
      </c>
      <c r="J101" s="1088"/>
      <c r="K101" s="1528" t="s">
        <v>1599</v>
      </c>
      <c r="L101" s="1529"/>
      <c r="M101" s="1089"/>
      <c r="N101" s="1090" t="s">
        <v>667</v>
      </c>
      <c r="O101" s="1091" t="s">
        <v>1600</v>
      </c>
      <c r="P101" s="1132">
        <v>191000000</v>
      </c>
      <c r="Q101" s="1092" t="s">
        <v>577</v>
      </c>
      <c r="R101" s="1093"/>
      <c r="V101" s="916"/>
    </row>
    <row r="102" spans="1:22" s="915" customFormat="1" ht="16.2" thickBot="1" x14ac:dyDescent="0.35">
      <c r="B102" s="1094"/>
      <c r="C102" s="1095"/>
      <c r="D102" s="1095"/>
      <c r="E102" s="1095"/>
      <c r="F102" s="1095"/>
      <c r="G102" s="1095"/>
      <c r="H102" s="1095"/>
      <c r="I102" s="1096"/>
      <c r="J102" s="1096"/>
      <c r="K102" s="1461"/>
      <c r="L102" s="1462"/>
      <c r="M102" s="1097"/>
      <c r="N102" s="1098"/>
      <c r="O102" s="1099"/>
      <c r="P102" s="1133"/>
      <c r="Q102" s="1100"/>
      <c r="R102" s="1101"/>
      <c r="V102" s="916"/>
    </row>
    <row r="103" spans="1:22" ht="16.2" thickTop="1" x14ac:dyDescent="0.3">
      <c r="A103" s="918"/>
    </row>
    <row r="104" spans="1:22" x14ac:dyDescent="0.3">
      <c r="A104" s="918"/>
    </row>
  </sheetData>
  <mergeCells count="92">
    <mergeCell ref="K59:L59"/>
    <mergeCell ref="J68:L68"/>
    <mergeCell ref="K66:L66"/>
    <mergeCell ref="K82:L82"/>
    <mergeCell ref="K93:L93"/>
    <mergeCell ref="J70:L70"/>
    <mergeCell ref="K79:L79"/>
    <mergeCell ref="K80:L80"/>
    <mergeCell ref="K81:L81"/>
    <mergeCell ref="K83:L83"/>
    <mergeCell ref="J85:L85"/>
    <mergeCell ref="J87:L87"/>
    <mergeCell ref="J89:L89"/>
    <mergeCell ref="K56:L56"/>
    <mergeCell ref="K40:L40"/>
    <mergeCell ref="K49:L49"/>
    <mergeCell ref="K77:L77"/>
    <mergeCell ref="K71:L71"/>
    <mergeCell ref="K72:L72"/>
    <mergeCell ref="K57:L57"/>
    <mergeCell ref="K58:L58"/>
    <mergeCell ref="K60:L60"/>
    <mergeCell ref="K61:L61"/>
    <mergeCell ref="K75:L75"/>
    <mergeCell ref="K62:L62"/>
    <mergeCell ref="K63:L63"/>
    <mergeCell ref="K64:L64"/>
    <mergeCell ref="K65:L65"/>
    <mergeCell ref="J74:L74"/>
    <mergeCell ref="K54:L54"/>
    <mergeCell ref="K55:L55"/>
    <mergeCell ref="K43:L43"/>
    <mergeCell ref="K42:L42"/>
    <mergeCell ref="K37:L37"/>
    <mergeCell ref="K39:L39"/>
    <mergeCell ref="K17:L17"/>
    <mergeCell ref="K35:L35"/>
    <mergeCell ref="K36:L36"/>
    <mergeCell ref="K52:L52"/>
    <mergeCell ref="J53:L53"/>
    <mergeCell ref="K23:L23"/>
    <mergeCell ref="J38:L38"/>
    <mergeCell ref="J41:L41"/>
    <mergeCell ref="B2:R2"/>
    <mergeCell ref="R10:R11"/>
    <mergeCell ref="B10:J11"/>
    <mergeCell ref="B12:J12"/>
    <mergeCell ref="B3:R3"/>
    <mergeCell ref="B4:R4"/>
    <mergeCell ref="B5:R5"/>
    <mergeCell ref="M10:M11"/>
    <mergeCell ref="N10:Q10"/>
    <mergeCell ref="K10:L11"/>
    <mergeCell ref="K12:L12"/>
    <mergeCell ref="K20:L20"/>
    <mergeCell ref="K21:L21"/>
    <mergeCell ref="K34:L34"/>
    <mergeCell ref="K27:L27"/>
    <mergeCell ref="K46:L46"/>
    <mergeCell ref="K32:L32"/>
    <mergeCell ref="K33:L33"/>
    <mergeCell ref="K25:L25"/>
    <mergeCell ref="K69:L69"/>
    <mergeCell ref="K102:L102"/>
    <mergeCell ref="J91:L91"/>
    <mergeCell ref="K92:L92"/>
    <mergeCell ref="K76:L76"/>
    <mergeCell ref="K78:L78"/>
    <mergeCell ref="K94:L94"/>
    <mergeCell ref="K95:L95"/>
    <mergeCell ref="K96:L96"/>
    <mergeCell ref="K99:L99"/>
    <mergeCell ref="K97:L97"/>
    <mergeCell ref="K98:L98"/>
    <mergeCell ref="K100:L100"/>
    <mergeCell ref="K101:L101"/>
    <mergeCell ref="B13:L13"/>
    <mergeCell ref="H14:L14"/>
    <mergeCell ref="B14:E14"/>
    <mergeCell ref="J48:L48"/>
    <mergeCell ref="K51:L51"/>
    <mergeCell ref="K47:L47"/>
    <mergeCell ref="K24:L24"/>
    <mergeCell ref="K45:L45"/>
    <mergeCell ref="K50:L50"/>
    <mergeCell ref="J44:L44"/>
    <mergeCell ref="K18:L18"/>
    <mergeCell ref="K19:L19"/>
    <mergeCell ref="J15:L15"/>
    <mergeCell ref="J26:L26"/>
    <mergeCell ref="K16:L16"/>
    <mergeCell ref="K22:L22"/>
  </mergeCells>
  <printOptions horizontalCentered="1"/>
  <pageMargins left="0.31496062992125984" right="0.11811023622047245" top="0.74803149606299213" bottom="0.74803149606299213" header="0.31496062992125984" footer="0.31496062992125984"/>
  <pageSetup paperSize="20000" scale="52" firstPageNumber="49" fitToHeight="0" orientation="landscape"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WVB82"/>
  <sheetViews>
    <sheetView showGridLines="0" showRuler="0" view="pageBreakPreview" topLeftCell="J2" zoomScale="70" zoomScaleNormal="70" zoomScaleSheetLayoutView="70" zoomScalePageLayoutView="80" workbookViewId="0">
      <pane ySplit="2016" topLeftCell="A9"/>
      <selection activeCell="K10" sqref="K10:L11"/>
      <selection pane="bottomLeft" activeCell="J40" sqref="J40"/>
    </sheetView>
  </sheetViews>
  <sheetFormatPr defaultRowHeight="15.6" x14ac:dyDescent="0.3"/>
  <cols>
    <col min="1" max="1" width="9.21875" style="176" hidden="1" customWidth="1"/>
    <col min="2" max="4" width="3.77734375" style="176" customWidth="1"/>
    <col min="5" max="5" width="2.5546875" style="176" customWidth="1"/>
    <col min="6" max="8" width="3.77734375" style="176" customWidth="1"/>
    <col min="9" max="10" width="4.21875" style="181" bestFit="1" customWidth="1"/>
    <col min="11" max="11" width="2.77734375" style="181" customWidth="1"/>
    <col min="12" max="12" width="70" style="182" customWidth="1"/>
    <col min="13" max="13" width="70" style="183" customWidth="1"/>
    <col min="14" max="14" width="23.21875" style="172" customWidth="1"/>
    <col min="15" max="15" width="17.77734375" style="173" customWidth="1"/>
    <col min="16" max="16" width="24" style="1102" customWidth="1"/>
    <col min="17" max="17" width="11" style="576" customWidth="1"/>
    <col min="18" max="18" width="17.5546875" style="173" customWidth="1"/>
    <col min="19" max="19" width="17.77734375" style="575" customWidth="1"/>
    <col min="20" max="20" width="24" style="575" customWidth="1"/>
    <col min="21" max="21" width="5.21875" style="575" customWidth="1"/>
    <col min="22" max="22" width="8.21875" style="575" customWidth="1"/>
    <col min="23" max="23" width="5.21875" style="575" customWidth="1"/>
    <col min="24" max="24" width="2.21875" style="575" customWidth="1"/>
    <col min="25" max="25" width="2.44140625" style="575" customWidth="1"/>
    <col min="26" max="26" width="4.21875" style="575" customWidth="1"/>
    <col min="27" max="28" width="9.21875" style="575" customWidth="1"/>
    <col min="29" max="35" width="9.21875" style="575"/>
    <col min="36" max="237" width="9.21875" style="176"/>
    <col min="238" max="238" width="1.77734375" style="176" customWidth="1"/>
    <col min="239" max="240" width="4.77734375" style="176" customWidth="1"/>
    <col min="241" max="241" width="54.21875" style="176" customWidth="1"/>
    <col min="242" max="242" width="52" style="176" customWidth="1"/>
    <col min="243" max="243" width="5.21875" style="176" customWidth="1"/>
    <col min="244" max="244" width="5.77734375" style="176" bestFit="1" customWidth="1"/>
    <col min="245" max="245" width="16.44140625" style="176" customWidth="1"/>
    <col min="246" max="246" width="4.5546875" style="176" customWidth="1"/>
    <col min="247" max="247" width="14.21875" style="176" customWidth="1"/>
    <col min="248" max="248" width="27.21875" style="176" customWidth="1"/>
    <col min="249" max="249" width="16.21875" style="176" customWidth="1"/>
    <col min="250" max="250" width="13.77734375" style="176" customWidth="1"/>
    <col min="251" max="493" width="9.21875" style="176"/>
    <col min="494" max="494" width="1.77734375" style="176" customWidth="1"/>
    <col min="495" max="496" width="4.77734375" style="176" customWidth="1"/>
    <col min="497" max="497" width="54.21875" style="176" customWidth="1"/>
    <col min="498" max="498" width="52" style="176" customWidth="1"/>
    <col min="499" max="499" width="5.21875" style="176" customWidth="1"/>
    <col min="500" max="500" width="5.77734375" style="176" bestFit="1" customWidth="1"/>
    <col min="501" max="501" width="16.44140625" style="176" customWidth="1"/>
    <col min="502" max="502" width="4.5546875" style="176" customWidth="1"/>
    <col min="503" max="503" width="14.21875" style="176" customWidth="1"/>
    <col min="504" max="504" width="27.21875" style="176" customWidth="1"/>
    <col min="505" max="505" width="16.21875" style="176" customWidth="1"/>
    <col min="506" max="506" width="13.77734375" style="176" customWidth="1"/>
    <col min="507" max="749" width="9.21875" style="176"/>
    <col min="750" max="750" width="1.77734375" style="176" customWidth="1"/>
    <col min="751" max="752" width="4.77734375" style="176" customWidth="1"/>
    <col min="753" max="753" width="54.21875" style="176" customWidth="1"/>
    <col min="754" max="754" width="52" style="176" customWidth="1"/>
    <col min="755" max="755" width="5.21875" style="176" customWidth="1"/>
    <col min="756" max="756" width="5.77734375" style="176" bestFit="1" customWidth="1"/>
    <col min="757" max="757" width="16.44140625" style="176" customWidth="1"/>
    <col min="758" max="758" width="4.5546875" style="176" customWidth="1"/>
    <col min="759" max="759" width="14.21875" style="176" customWidth="1"/>
    <col min="760" max="760" width="27.21875" style="176" customWidth="1"/>
    <col min="761" max="761" width="16.21875" style="176" customWidth="1"/>
    <col min="762" max="762" width="13.77734375" style="176" customWidth="1"/>
    <col min="763" max="1005" width="9.21875" style="176"/>
    <col min="1006" max="1006" width="1.77734375" style="176" customWidth="1"/>
    <col min="1007" max="1008" width="4.77734375" style="176" customWidth="1"/>
    <col min="1009" max="1009" width="54.21875" style="176" customWidth="1"/>
    <col min="1010" max="1010" width="52" style="176" customWidth="1"/>
    <col min="1011" max="1011" width="5.21875" style="176" customWidth="1"/>
    <col min="1012" max="1012" width="5.77734375" style="176" bestFit="1" customWidth="1"/>
    <col min="1013" max="1013" width="16.44140625" style="176" customWidth="1"/>
    <col min="1014" max="1014" width="4.5546875" style="176" customWidth="1"/>
    <col min="1015" max="1015" width="14.21875" style="176" customWidth="1"/>
    <col min="1016" max="1016" width="27.21875" style="176" customWidth="1"/>
    <col min="1017" max="1017" width="16.21875" style="176" customWidth="1"/>
    <col min="1018" max="1018" width="13.77734375" style="176" customWidth="1"/>
    <col min="1019" max="1261" width="9.21875" style="176"/>
    <col min="1262" max="1262" width="1.77734375" style="176" customWidth="1"/>
    <col min="1263" max="1264" width="4.77734375" style="176" customWidth="1"/>
    <col min="1265" max="1265" width="54.21875" style="176" customWidth="1"/>
    <col min="1266" max="1266" width="52" style="176" customWidth="1"/>
    <col min="1267" max="1267" width="5.21875" style="176" customWidth="1"/>
    <col min="1268" max="1268" width="5.77734375" style="176" bestFit="1" customWidth="1"/>
    <col min="1269" max="1269" width="16.44140625" style="176" customWidth="1"/>
    <col min="1270" max="1270" width="4.5546875" style="176" customWidth="1"/>
    <col min="1271" max="1271" width="14.21875" style="176" customWidth="1"/>
    <col min="1272" max="1272" width="27.21875" style="176" customWidth="1"/>
    <col min="1273" max="1273" width="16.21875" style="176" customWidth="1"/>
    <col min="1274" max="1274" width="13.77734375" style="176" customWidth="1"/>
    <col min="1275" max="1517" width="9.21875" style="176"/>
    <col min="1518" max="1518" width="1.77734375" style="176" customWidth="1"/>
    <col min="1519" max="1520" width="4.77734375" style="176" customWidth="1"/>
    <col min="1521" max="1521" width="54.21875" style="176" customWidth="1"/>
    <col min="1522" max="1522" width="52" style="176" customWidth="1"/>
    <col min="1523" max="1523" width="5.21875" style="176" customWidth="1"/>
    <col min="1524" max="1524" width="5.77734375" style="176" bestFit="1" customWidth="1"/>
    <col min="1525" max="1525" width="16.44140625" style="176" customWidth="1"/>
    <col min="1526" max="1526" width="4.5546875" style="176" customWidth="1"/>
    <col min="1527" max="1527" width="14.21875" style="176" customWidth="1"/>
    <col min="1528" max="1528" width="27.21875" style="176" customWidth="1"/>
    <col min="1529" max="1529" width="16.21875" style="176" customWidth="1"/>
    <col min="1530" max="1530" width="13.77734375" style="176" customWidth="1"/>
    <col min="1531" max="1773" width="9.21875" style="176"/>
    <col min="1774" max="1774" width="1.77734375" style="176" customWidth="1"/>
    <col min="1775" max="1776" width="4.77734375" style="176" customWidth="1"/>
    <col min="1777" max="1777" width="54.21875" style="176" customWidth="1"/>
    <col min="1778" max="1778" width="52" style="176" customWidth="1"/>
    <col min="1779" max="1779" width="5.21875" style="176" customWidth="1"/>
    <col min="1780" max="1780" width="5.77734375" style="176" bestFit="1" customWidth="1"/>
    <col min="1781" max="1781" width="16.44140625" style="176" customWidth="1"/>
    <col min="1782" max="1782" width="4.5546875" style="176" customWidth="1"/>
    <col min="1783" max="1783" width="14.21875" style="176" customWidth="1"/>
    <col min="1784" max="1784" width="27.21875" style="176" customWidth="1"/>
    <col min="1785" max="1785" width="16.21875" style="176" customWidth="1"/>
    <col min="1786" max="1786" width="13.77734375" style="176" customWidth="1"/>
    <col min="1787" max="2029" width="9.21875" style="176"/>
    <col min="2030" max="2030" width="1.77734375" style="176" customWidth="1"/>
    <col min="2031" max="2032" width="4.77734375" style="176" customWidth="1"/>
    <col min="2033" max="2033" width="54.21875" style="176" customWidth="1"/>
    <col min="2034" max="2034" width="52" style="176" customWidth="1"/>
    <col min="2035" max="2035" width="5.21875" style="176" customWidth="1"/>
    <col min="2036" max="2036" width="5.77734375" style="176" bestFit="1" customWidth="1"/>
    <col min="2037" max="2037" width="16.44140625" style="176" customWidth="1"/>
    <col min="2038" max="2038" width="4.5546875" style="176" customWidth="1"/>
    <col min="2039" max="2039" width="14.21875" style="176" customWidth="1"/>
    <col min="2040" max="2040" width="27.21875" style="176" customWidth="1"/>
    <col min="2041" max="2041" width="16.21875" style="176" customWidth="1"/>
    <col min="2042" max="2042" width="13.77734375" style="176" customWidth="1"/>
    <col min="2043" max="2285" width="9.21875" style="176"/>
    <col min="2286" max="2286" width="1.77734375" style="176" customWidth="1"/>
    <col min="2287" max="2288" width="4.77734375" style="176" customWidth="1"/>
    <col min="2289" max="2289" width="54.21875" style="176" customWidth="1"/>
    <col min="2290" max="2290" width="52" style="176" customWidth="1"/>
    <col min="2291" max="2291" width="5.21875" style="176" customWidth="1"/>
    <col min="2292" max="2292" width="5.77734375" style="176" bestFit="1" customWidth="1"/>
    <col min="2293" max="2293" width="16.44140625" style="176" customWidth="1"/>
    <col min="2294" max="2294" width="4.5546875" style="176" customWidth="1"/>
    <col min="2295" max="2295" width="14.21875" style="176" customWidth="1"/>
    <col min="2296" max="2296" width="27.21875" style="176" customWidth="1"/>
    <col min="2297" max="2297" width="16.21875" style="176" customWidth="1"/>
    <col min="2298" max="2298" width="13.77734375" style="176" customWidth="1"/>
    <col min="2299" max="2541" width="9.21875" style="176"/>
    <col min="2542" max="2542" width="1.77734375" style="176" customWidth="1"/>
    <col min="2543" max="2544" width="4.77734375" style="176" customWidth="1"/>
    <col min="2545" max="2545" width="54.21875" style="176" customWidth="1"/>
    <col min="2546" max="2546" width="52" style="176" customWidth="1"/>
    <col min="2547" max="2547" width="5.21875" style="176" customWidth="1"/>
    <col min="2548" max="2548" width="5.77734375" style="176" bestFit="1" customWidth="1"/>
    <col min="2549" max="2549" width="16.44140625" style="176" customWidth="1"/>
    <col min="2550" max="2550" width="4.5546875" style="176" customWidth="1"/>
    <col min="2551" max="2551" width="14.21875" style="176" customWidth="1"/>
    <col min="2552" max="2552" width="27.21875" style="176" customWidth="1"/>
    <col min="2553" max="2553" width="16.21875" style="176" customWidth="1"/>
    <col min="2554" max="2554" width="13.77734375" style="176" customWidth="1"/>
    <col min="2555" max="2797" width="9.21875" style="176"/>
    <col min="2798" max="2798" width="1.77734375" style="176" customWidth="1"/>
    <col min="2799" max="2800" width="4.77734375" style="176" customWidth="1"/>
    <col min="2801" max="2801" width="54.21875" style="176" customWidth="1"/>
    <col min="2802" max="2802" width="52" style="176" customWidth="1"/>
    <col min="2803" max="2803" width="5.21875" style="176" customWidth="1"/>
    <col min="2804" max="2804" width="5.77734375" style="176" bestFit="1" customWidth="1"/>
    <col min="2805" max="2805" width="16.44140625" style="176" customWidth="1"/>
    <col min="2806" max="2806" width="4.5546875" style="176" customWidth="1"/>
    <col min="2807" max="2807" width="14.21875" style="176" customWidth="1"/>
    <col min="2808" max="2808" width="27.21875" style="176" customWidth="1"/>
    <col min="2809" max="2809" width="16.21875" style="176" customWidth="1"/>
    <col min="2810" max="2810" width="13.77734375" style="176" customWidth="1"/>
    <col min="2811" max="3053" width="9.21875" style="176"/>
    <col min="3054" max="3054" width="1.77734375" style="176" customWidth="1"/>
    <col min="3055" max="3056" width="4.77734375" style="176" customWidth="1"/>
    <col min="3057" max="3057" width="54.21875" style="176" customWidth="1"/>
    <col min="3058" max="3058" width="52" style="176" customWidth="1"/>
    <col min="3059" max="3059" width="5.21875" style="176" customWidth="1"/>
    <col min="3060" max="3060" width="5.77734375" style="176" bestFit="1" customWidth="1"/>
    <col min="3061" max="3061" width="16.44140625" style="176" customWidth="1"/>
    <col min="3062" max="3062" width="4.5546875" style="176" customWidth="1"/>
    <col min="3063" max="3063" width="14.21875" style="176" customWidth="1"/>
    <col min="3064" max="3064" width="27.21875" style="176" customWidth="1"/>
    <col min="3065" max="3065" width="16.21875" style="176" customWidth="1"/>
    <col min="3066" max="3066" width="13.77734375" style="176" customWidth="1"/>
    <col min="3067" max="3309" width="9.21875" style="176"/>
    <col min="3310" max="3310" width="1.77734375" style="176" customWidth="1"/>
    <col min="3311" max="3312" width="4.77734375" style="176" customWidth="1"/>
    <col min="3313" max="3313" width="54.21875" style="176" customWidth="1"/>
    <col min="3314" max="3314" width="52" style="176" customWidth="1"/>
    <col min="3315" max="3315" width="5.21875" style="176" customWidth="1"/>
    <col min="3316" max="3316" width="5.77734375" style="176" bestFit="1" customWidth="1"/>
    <col min="3317" max="3317" width="16.44140625" style="176" customWidth="1"/>
    <col min="3318" max="3318" width="4.5546875" style="176" customWidth="1"/>
    <col min="3319" max="3319" width="14.21875" style="176" customWidth="1"/>
    <col min="3320" max="3320" width="27.21875" style="176" customWidth="1"/>
    <col min="3321" max="3321" width="16.21875" style="176" customWidth="1"/>
    <col min="3322" max="3322" width="13.77734375" style="176" customWidth="1"/>
    <col min="3323" max="3565" width="9.21875" style="176"/>
    <col min="3566" max="3566" width="1.77734375" style="176" customWidth="1"/>
    <col min="3567" max="3568" width="4.77734375" style="176" customWidth="1"/>
    <col min="3569" max="3569" width="54.21875" style="176" customWidth="1"/>
    <col min="3570" max="3570" width="52" style="176" customWidth="1"/>
    <col min="3571" max="3571" width="5.21875" style="176" customWidth="1"/>
    <col min="3572" max="3572" width="5.77734375" style="176" bestFit="1" customWidth="1"/>
    <col min="3573" max="3573" width="16.44140625" style="176" customWidth="1"/>
    <col min="3574" max="3574" width="4.5546875" style="176" customWidth="1"/>
    <col min="3575" max="3575" width="14.21875" style="176" customWidth="1"/>
    <col min="3576" max="3576" width="27.21875" style="176" customWidth="1"/>
    <col min="3577" max="3577" width="16.21875" style="176" customWidth="1"/>
    <col min="3578" max="3578" width="13.77734375" style="176" customWidth="1"/>
    <col min="3579" max="3821" width="9.21875" style="176"/>
    <col min="3822" max="3822" width="1.77734375" style="176" customWidth="1"/>
    <col min="3823" max="3824" width="4.77734375" style="176" customWidth="1"/>
    <col min="3825" max="3825" width="54.21875" style="176" customWidth="1"/>
    <col min="3826" max="3826" width="52" style="176" customWidth="1"/>
    <col min="3827" max="3827" width="5.21875" style="176" customWidth="1"/>
    <col min="3828" max="3828" width="5.77734375" style="176" bestFit="1" customWidth="1"/>
    <col min="3829" max="3829" width="16.44140625" style="176" customWidth="1"/>
    <col min="3830" max="3830" width="4.5546875" style="176" customWidth="1"/>
    <col min="3831" max="3831" width="14.21875" style="176" customWidth="1"/>
    <col min="3832" max="3832" width="27.21875" style="176" customWidth="1"/>
    <col min="3833" max="3833" width="16.21875" style="176" customWidth="1"/>
    <col min="3834" max="3834" width="13.77734375" style="176" customWidth="1"/>
    <col min="3835" max="4077" width="9.21875" style="176"/>
    <col min="4078" max="4078" width="1.77734375" style="176" customWidth="1"/>
    <col min="4079" max="4080" width="4.77734375" style="176" customWidth="1"/>
    <col min="4081" max="4081" width="54.21875" style="176" customWidth="1"/>
    <col min="4082" max="4082" width="52" style="176" customWidth="1"/>
    <col min="4083" max="4083" width="5.21875" style="176" customWidth="1"/>
    <col min="4084" max="4084" width="5.77734375" style="176" bestFit="1" customWidth="1"/>
    <col min="4085" max="4085" width="16.44140625" style="176" customWidth="1"/>
    <col min="4086" max="4086" width="4.5546875" style="176" customWidth="1"/>
    <col min="4087" max="4087" width="14.21875" style="176" customWidth="1"/>
    <col min="4088" max="4088" width="27.21875" style="176" customWidth="1"/>
    <col min="4089" max="4089" width="16.21875" style="176" customWidth="1"/>
    <col min="4090" max="4090" width="13.77734375" style="176" customWidth="1"/>
    <col min="4091" max="4333" width="9.21875" style="176"/>
    <col min="4334" max="4334" width="1.77734375" style="176" customWidth="1"/>
    <col min="4335" max="4336" width="4.77734375" style="176" customWidth="1"/>
    <col min="4337" max="4337" width="54.21875" style="176" customWidth="1"/>
    <col min="4338" max="4338" width="52" style="176" customWidth="1"/>
    <col min="4339" max="4339" width="5.21875" style="176" customWidth="1"/>
    <col min="4340" max="4340" width="5.77734375" style="176" bestFit="1" customWidth="1"/>
    <col min="4341" max="4341" width="16.44140625" style="176" customWidth="1"/>
    <col min="4342" max="4342" width="4.5546875" style="176" customWidth="1"/>
    <col min="4343" max="4343" width="14.21875" style="176" customWidth="1"/>
    <col min="4344" max="4344" width="27.21875" style="176" customWidth="1"/>
    <col min="4345" max="4345" width="16.21875" style="176" customWidth="1"/>
    <col min="4346" max="4346" width="13.77734375" style="176" customWidth="1"/>
    <col min="4347" max="4589" width="9.21875" style="176"/>
    <col min="4590" max="4590" width="1.77734375" style="176" customWidth="1"/>
    <col min="4591" max="4592" width="4.77734375" style="176" customWidth="1"/>
    <col min="4593" max="4593" width="54.21875" style="176" customWidth="1"/>
    <col min="4594" max="4594" width="52" style="176" customWidth="1"/>
    <col min="4595" max="4595" width="5.21875" style="176" customWidth="1"/>
    <col min="4596" max="4596" width="5.77734375" style="176" bestFit="1" customWidth="1"/>
    <col min="4597" max="4597" width="16.44140625" style="176" customWidth="1"/>
    <col min="4598" max="4598" width="4.5546875" style="176" customWidth="1"/>
    <col min="4599" max="4599" width="14.21875" style="176" customWidth="1"/>
    <col min="4600" max="4600" width="27.21875" style="176" customWidth="1"/>
    <col min="4601" max="4601" width="16.21875" style="176" customWidth="1"/>
    <col min="4602" max="4602" width="13.77734375" style="176" customWidth="1"/>
    <col min="4603" max="4845" width="9.21875" style="176"/>
    <col min="4846" max="4846" width="1.77734375" style="176" customWidth="1"/>
    <col min="4847" max="4848" width="4.77734375" style="176" customWidth="1"/>
    <col min="4849" max="4849" width="54.21875" style="176" customWidth="1"/>
    <col min="4850" max="4850" width="52" style="176" customWidth="1"/>
    <col min="4851" max="4851" width="5.21875" style="176" customWidth="1"/>
    <col min="4852" max="4852" width="5.77734375" style="176" bestFit="1" customWidth="1"/>
    <col min="4853" max="4853" width="16.44140625" style="176" customWidth="1"/>
    <col min="4854" max="4854" width="4.5546875" style="176" customWidth="1"/>
    <col min="4855" max="4855" width="14.21875" style="176" customWidth="1"/>
    <col min="4856" max="4856" width="27.21875" style="176" customWidth="1"/>
    <col min="4857" max="4857" width="16.21875" style="176" customWidth="1"/>
    <col min="4858" max="4858" width="13.77734375" style="176" customWidth="1"/>
    <col min="4859" max="5101" width="9.21875" style="176"/>
    <col min="5102" max="5102" width="1.77734375" style="176" customWidth="1"/>
    <col min="5103" max="5104" width="4.77734375" style="176" customWidth="1"/>
    <col min="5105" max="5105" width="54.21875" style="176" customWidth="1"/>
    <col min="5106" max="5106" width="52" style="176" customWidth="1"/>
    <col min="5107" max="5107" width="5.21875" style="176" customWidth="1"/>
    <col min="5108" max="5108" width="5.77734375" style="176" bestFit="1" customWidth="1"/>
    <col min="5109" max="5109" width="16.44140625" style="176" customWidth="1"/>
    <col min="5110" max="5110" width="4.5546875" style="176" customWidth="1"/>
    <col min="5111" max="5111" width="14.21875" style="176" customWidth="1"/>
    <col min="5112" max="5112" width="27.21875" style="176" customWidth="1"/>
    <col min="5113" max="5113" width="16.21875" style="176" customWidth="1"/>
    <col min="5114" max="5114" width="13.77734375" style="176" customWidth="1"/>
    <col min="5115" max="5357" width="9.21875" style="176"/>
    <col min="5358" max="5358" width="1.77734375" style="176" customWidth="1"/>
    <col min="5359" max="5360" width="4.77734375" style="176" customWidth="1"/>
    <col min="5361" max="5361" width="54.21875" style="176" customWidth="1"/>
    <col min="5362" max="5362" width="52" style="176" customWidth="1"/>
    <col min="5363" max="5363" width="5.21875" style="176" customWidth="1"/>
    <col min="5364" max="5364" width="5.77734375" style="176" bestFit="1" customWidth="1"/>
    <col min="5365" max="5365" width="16.44140625" style="176" customWidth="1"/>
    <col min="5366" max="5366" width="4.5546875" style="176" customWidth="1"/>
    <col min="5367" max="5367" width="14.21875" style="176" customWidth="1"/>
    <col min="5368" max="5368" width="27.21875" style="176" customWidth="1"/>
    <col min="5369" max="5369" width="16.21875" style="176" customWidth="1"/>
    <col min="5370" max="5370" width="13.77734375" style="176" customWidth="1"/>
    <col min="5371" max="5613" width="9.21875" style="176"/>
    <col min="5614" max="5614" width="1.77734375" style="176" customWidth="1"/>
    <col min="5615" max="5616" width="4.77734375" style="176" customWidth="1"/>
    <col min="5617" max="5617" width="54.21875" style="176" customWidth="1"/>
    <col min="5618" max="5618" width="52" style="176" customWidth="1"/>
    <col min="5619" max="5619" width="5.21875" style="176" customWidth="1"/>
    <col min="5620" max="5620" width="5.77734375" style="176" bestFit="1" customWidth="1"/>
    <col min="5621" max="5621" width="16.44140625" style="176" customWidth="1"/>
    <col min="5622" max="5622" width="4.5546875" style="176" customWidth="1"/>
    <col min="5623" max="5623" width="14.21875" style="176" customWidth="1"/>
    <col min="5624" max="5624" width="27.21875" style="176" customWidth="1"/>
    <col min="5625" max="5625" width="16.21875" style="176" customWidth="1"/>
    <col min="5626" max="5626" width="13.77734375" style="176" customWidth="1"/>
    <col min="5627" max="5869" width="9.21875" style="176"/>
    <col min="5870" max="5870" width="1.77734375" style="176" customWidth="1"/>
    <col min="5871" max="5872" width="4.77734375" style="176" customWidth="1"/>
    <col min="5873" max="5873" width="54.21875" style="176" customWidth="1"/>
    <col min="5874" max="5874" width="52" style="176" customWidth="1"/>
    <col min="5875" max="5875" width="5.21875" style="176" customWidth="1"/>
    <col min="5876" max="5876" width="5.77734375" style="176" bestFit="1" customWidth="1"/>
    <col min="5877" max="5877" width="16.44140625" style="176" customWidth="1"/>
    <col min="5878" max="5878" width="4.5546875" style="176" customWidth="1"/>
    <col min="5879" max="5879" width="14.21875" style="176" customWidth="1"/>
    <col min="5880" max="5880" width="27.21875" style="176" customWidth="1"/>
    <col min="5881" max="5881" width="16.21875" style="176" customWidth="1"/>
    <col min="5882" max="5882" width="13.77734375" style="176" customWidth="1"/>
    <col min="5883" max="6125" width="9.21875" style="176"/>
    <col min="6126" max="6126" width="1.77734375" style="176" customWidth="1"/>
    <col min="6127" max="6128" width="4.77734375" style="176" customWidth="1"/>
    <col min="6129" max="6129" width="54.21875" style="176" customWidth="1"/>
    <col min="6130" max="6130" width="52" style="176" customWidth="1"/>
    <col min="6131" max="6131" width="5.21875" style="176" customWidth="1"/>
    <col min="6132" max="6132" width="5.77734375" style="176" bestFit="1" customWidth="1"/>
    <col min="6133" max="6133" width="16.44140625" style="176" customWidth="1"/>
    <col min="6134" max="6134" width="4.5546875" style="176" customWidth="1"/>
    <col min="6135" max="6135" width="14.21875" style="176" customWidth="1"/>
    <col min="6136" max="6136" width="27.21875" style="176" customWidth="1"/>
    <col min="6137" max="6137" width="16.21875" style="176" customWidth="1"/>
    <col min="6138" max="6138" width="13.77734375" style="176" customWidth="1"/>
    <col min="6139" max="6381" width="9.21875" style="176"/>
    <col min="6382" max="6382" width="1.77734375" style="176" customWidth="1"/>
    <col min="6383" max="6384" width="4.77734375" style="176" customWidth="1"/>
    <col min="6385" max="6385" width="54.21875" style="176" customWidth="1"/>
    <col min="6386" max="6386" width="52" style="176" customWidth="1"/>
    <col min="6387" max="6387" width="5.21875" style="176" customWidth="1"/>
    <col min="6388" max="6388" width="5.77734375" style="176" bestFit="1" customWidth="1"/>
    <col min="6389" max="6389" width="16.44140625" style="176" customWidth="1"/>
    <col min="6390" max="6390" width="4.5546875" style="176" customWidth="1"/>
    <col min="6391" max="6391" width="14.21875" style="176" customWidth="1"/>
    <col min="6392" max="6392" width="27.21875" style="176" customWidth="1"/>
    <col min="6393" max="6393" width="16.21875" style="176" customWidth="1"/>
    <col min="6394" max="6394" width="13.77734375" style="176" customWidth="1"/>
    <col min="6395" max="6637" width="9.21875" style="176"/>
    <col min="6638" max="6638" width="1.77734375" style="176" customWidth="1"/>
    <col min="6639" max="6640" width="4.77734375" style="176" customWidth="1"/>
    <col min="6641" max="6641" width="54.21875" style="176" customWidth="1"/>
    <col min="6642" max="6642" width="52" style="176" customWidth="1"/>
    <col min="6643" max="6643" width="5.21875" style="176" customWidth="1"/>
    <col min="6644" max="6644" width="5.77734375" style="176" bestFit="1" customWidth="1"/>
    <col min="6645" max="6645" width="16.44140625" style="176" customWidth="1"/>
    <col min="6646" max="6646" width="4.5546875" style="176" customWidth="1"/>
    <col min="6647" max="6647" width="14.21875" style="176" customWidth="1"/>
    <col min="6648" max="6648" width="27.21875" style="176" customWidth="1"/>
    <col min="6649" max="6649" width="16.21875" style="176" customWidth="1"/>
    <col min="6650" max="6650" width="13.77734375" style="176" customWidth="1"/>
    <col min="6651" max="6893" width="9.21875" style="176"/>
    <col min="6894" max="6894" width="1.77734375" style="176" customWidth="1"/>
    <col min="6895" max="6896" width="4.77734375" style="176" customWidth="1"/>
    <col min="6897" max="6897" width="54.21875" style="176" customWidth="1"/>
    <col min="6898" max="6898" width="52" style="176" customWidth="1"/>
    <col min="6899" max="6899" width="5.21875" style="176" customWidth="1"/>
    <col min="6900" max="6900" width="5.77734375" style="176" bestFit="1" customWidth="1"/>
    <col min="6901" max="6901" width="16.44140625" style="176" customWidth="1"/>
    <col min="6902" max="6902" width="4.5546875" style="176" customWidth="1"/>
    <col min="6903" max="6903" width="14.21875" style="176" customWidth="1"/>
    <col min="6904" max="6904" width="27.21875" style="176" customWidth="1"/>
    <col min="6905" max="6905" width="16.21875" style="176" customWidth="1"/>
    <col min="6906" max="6906" width="13.77734375" style="176" customWidth="1"/>
    <col min="6907" max="7149" width="9.21875" style="176"/>
    <col min="7150" max="7150" width="1.77734375" style="176" customWidth="1"/>
    <col min="7151" max="7152" width="4.77734375" style="176" customWidth="1"/>
    <col min="7153" max="7153" width="54.21875" style="176" customWidth="1"/>
    <col min="7154" max="7154" width="52" style="176" customWidth="1"/>
    <col min="7155" max="7155" width="5.21875" style="176" customWidth="1"/>
    <col min="7156" max="7156" width="5.77734375" style="176" bestFit="1" customWidth="1"/>
    <col min="7157" max="7157" width="16.44140625" style="176" customWidth="1"/>
    <col min="7158" max="7158" width="4.5546875" style="176" customWidth="1"/>
    <col min="7159" max="7159" width="14.21875" style="176" customWidth="1"/>
    <col min="7160" max="7160" width="27.21875" style="176" customWidth="1"/>
    <col min="7161" max="7161" width="16.21875" style="176" customWidth="1"/>
    <col min="7162" max="7162" width="13.77734375" style="176" customWidth="1"/>
    <col min="7163" max="7405" width="9.21875" style="176"/>
    <col min="7406" max="7406" width="1.77734375" style="176" customWidth="1"/>
    <col min="7407" max="7408" width="4.77734375" style="176" customWidth="1"/>
    <col min="7409" max="7409" width="54.21875" style="176" customWidth="1"/>
    <col min="7410" max="7410" width="52" style="176" customWidth="1"/>
    <col min="7411" max="7411" width="5.21875" style="176" customWidth="1"/>
    <col min="7412" max="7412" width="5.77734375" style="176" bestFit="1" customWidth="1"/>
    <col min="7413" max="7413" width="16.44140625" style="176" customWidth="1"/>
    <col min="7414" max="7414" width="4.5546875" style="176" customWidth="1"/>
    <col min="7415" max="7415" width="14.21875" style="176" customWidth="1"/>
    <col min="7416" max="7416" width="27.21875" style="176" customWidth="1"/>
    <col min="7417" max="7417" width="16.21875" style="176" customWidth="1"/>
    <col min="7418" max="7418" width="13.77734375" style="176" customWidth="1"/>
    <col min="7419" max="7661" width="9.21875" style="176"/>
    <col min="7662" max="7662" width="1.77734375" style="176" customWidth="1"/>
    <col min="7663" max="7664" width="4.77734375" style="176" customWidth="1"/>
    <col min="7665" max="7665" width="54.21875" style="176" customWidth="1"/>
    <col min="7666" max="7666" width="52" style="176" customWidth="1"/>
    <col min="7667" max="7667" width="5.21875" style="176" customWidth="1"/>
    <col min="7668" max="7668" width="5.77734375" style="176" bestFit="1" customWidth="1"/>
    <col min="7669" max="7669" width="16.44140625" style="176" customWidth="1"/>
    <col min="7670" max="7670" width="4.5546875" style="176" customWidth="1"/>
    <col min="7671" max="7671" width="14.21875" style="176" customWidth="1"/>
    <col min="7672" max="7672" width="27.21875" style="176" customWidth="1"/>
    <col min="7673" max="7673" width="16.21875" style="176" customWidth="1"/>
    <col min="7674" max="7674" width="13.77734375" style="176" customWidth="1"/>
    <col min="7675" max="7917" width="9.21875" style="176"/>
    <col min="7918" max="7918" width="1.77734375" style="176" customWidth="1"/>
    <col min="7919" max="7920" width="4.77734375" style="176" customWidth="1"/>
    <col min="7921" max="7921" width="54.21875" style="176" customWidth="1"/>
    <col min="7922" max="7922" width="52" style="176" customWidth="1"/>
    <col min="7923" max="7923" width="5.21875" style="176" customWidth="1"/>
    <col min="7924" max="7924" width="5.77734375" style="176" bestFit="1" customWidth="1"/>
    <col min="7925" max="7925" width="16.44140625" style="176" customWidth="1"/>
    <col min="7926" max="7926" width="4.5546875" style="176" customWidth="1"/>
    <col min="7927" max="7927" width="14.21875" style="176" customWidth="1"/>
    <col min="7928" max="7928" width="27.21875" style="176" customWidth="1"/>
    <col min="7929" max="7929" width="16.21875" style="176" customWidth="1"/>
    <col min="7930" max="7930" width="13.77734375" style="176" customWidth="1"/>
    <col min="7931" max="8173" width="9.21875" style="176"/>
    <col min="8174" max="8174" width="1.77734375" style="176" customWidth="1"/>
    <col min="8175" max="8176" width="4.77734375" style="176" customWidth="1"/>
    <col min="8177" max="8177" width="54.21875" style="176" customWidth="1"/>
    <col min="8178" max="8178" width="52" style="176" customWidth="1"/>
    <col min="8179" max="8179" width="5.21875" style="176" customWidth="1"/>
    <col min="8180" max="8180" width="5.77734375" style="176" bestFit="1" customWidth="1"/>
    <col min="8181" max="8181" width="16.44140625" style="176" customWidth="1"/>
    <col min="8182" max="8182" width="4.5546875" style="176" customWidth="1"/>
    <col min="8183" max="8183" width="14.21875" style="176" customWidth="1"/>
    <col min="8184" max="8184" width="27.21875" style="176" customWidth="1"/>
    <col min="8185" max="8185" width="16.21875" style="176" customWidth="1"/>
    <col min="8186" max="8186" width="13.77734375" style="176" customWidth="1"/>
    <col min="8187" max="8429" width="9.21875" style="176"/>
    <col min="8430" max="8430" width="1.77734375" style="176" customWidth="1"/>
    <col min="8431" max="8432" width="4.77734375" style="176" customWidth="1"/>
    <col min="8433" max="8433" width="54.21875" style="176" customWidth="1"/>
    <col min="8434" max="8434" width="52" style="176" customWidth="1"/>
    <col min="8435" max="8435" width="5.21875" style="176" customWidth="1"/>
    <col min="8436" max="8436" width="5.77734375" style="176" bestFit="1" customWidth="1"/>
    <col min="8437" max="8437" width="16.44140625" style="176" customWidth="1"/>
    <col min="8438" max="8438" width="4.5546875" style="176" customWidth="1"/>
    <col min="8439" max="8439" width="14.21875" style="176" customWidth="1"/>
    <col min="8440" max="8440" width="27.21875" style="176" customWidth="1"/>
    <col min="8441" max="8441" width="16.21875" style="176" customWidth="1"/>
    <col min="8442" max="8442" width="13.77734375" style="176" customWidth="1"/>
    <col min="8443" max="8685" width="9.21875" style="176"/>
    <col min="8686" max="8686" width="1.77734375" style="176" customWidth="1"/>
    <col min="8687" max="8688" width="4.77734375" style="176" customWidth="1"/>
    <col min="8689" max="8689" width="54.21875" style="176" customWidth="1"/>
    <col min="8690" max="8690" width="52" style="176" customWidth="1"/>
    <col min="8691" max="8691" width="5.21875" style="176" customWidth="1"/>
    <col min="8692" max="8692" width="5.77734375" style="176" bestFit="1" customWidth="1"/>
    <col min="8693" max="8693" width="16.44140625" style="176" customWidth="1"/>
    <col min="8694" max="8694" width="4.5546875" style="176" customWidth="1"/>
    <col min="8695" max="8695" width="14.21875" style="176" customWidth="1"/>
    <col min="8696" max="8696" width="27.21875" style="176" customWidth="1"/>
    <col min="8697" max="8697" width="16.21875" style="176" customWidth="1"/>
    <col min="8698" max="8698" width="13.77734375" style="176" customWidth="1"/>
    <col min="8699" max="8941" width="9.21875" style="176"/>
    <col min="8942" max="8942" width="1.77734375" style="176" customWidth="1"/>
    <col min="8943" max="8944" width="4.77734375" style="176" customWidth="1"/>
    <col min="8945" max="8945" width="54.21875" style="176" customWidth="1"/>
    <col min="8946" max="8946" width="52" style="176" customWidth="1"/>
    <col min="8947" max="8947" width="5.21875" style="176" customWidth="1"/>
    <col min="8948" max="8948" width="5.77734375" style="176" bestFit="1" customWidth="1"/>
    <col min="8949" max="8949" width="16.44140625" style="176" customWidth="1"/>
    <col min="8950" max="8950" width="4.5546875" style="176" customWidth="1"/>
    <col min="8951" max="8951" width="14.21875" style="176" customWidth="1"/>
    <col min="8952" max="8952" width="27.21875" style="176" customWidth="1"/>
    <col min="8953" max="8953" width="16.21875" style="176" customWidth="1"/>
    <col min="8954" max="8954" width="13.77734375" style="176" customWidth="1"/>
    <col min="8955" max="9197" width="9.21875" style="176"/>
    <col min="9198" max="9198" width="1.77734375" style="176" customWidth="1"/>
    <col min="9199" max="9200" width="4.77734375" style="176" customWidth="1"/>
    <col min="9201" max="9201" width="54.21875" style="176" customWidth="1"/>
    <col min="9202" max="9202" width="52" style="176" customWidth="1"/>
    <col min="9203" max="9203" width="5.21875" style="176" customWidth="1"/>
    <col min="9204" max="9204" width="5.77734375" style="176" bestFit="1" customWidth="1"/>
    <col min="9205" max="9205" width="16.44140625" style="176" customWidth="1"/>
    <col min="9206" max="9206" width="4.5546875" style="176" customWidth="1"/>
    <col min="9207" max="9207" width="14.21875" style="176" customWidth="1"/>
    <col min="9208" max="9208" width="27.21875" style="176" customWidth="1"/>
    <col min="9209" max="9209" width="16.21875" style="176" customWidth="1"/>
    <col min="9210" max="9210" width="13.77734375" style="176" customWidth="1"/>
    <col min="9211" max="9453" width="9.21875" style="176"/>
    <col min="9454" max="9454" width="1.77734375" style="176" customWidth="1"/>
    <col min="9455" max="9456" width="4.77734375" style="176" customWidth="1"/>
    <col min="9457" max="9457" width="54.21875" style="176" customWidth="1"/>
    <col min="9458" max="9458" width="52" style="176" customWidth="1"/>
    <col min="9459" max="9459" width="5.21875" style="176" customWidth="1"/>
    <col min="9460" max="9460" width="5.77734375" style="176" bestFit="1" customWidth="1"/>
    <col min="9461" max="9461" width="16.44140625" style="176" customWidth="1"/>
    <col min="9462" max="9462" width="4.5546875" style="176" customWidth="1"/>
    <col min="9463" max="9463" width="14.21875" style="176" customWidth="1"/>
    <col min="9464" max="9464" width="27.21875" style="176" customWidth="1"/>
    <col min="9465" max="9465" width="16.21875" style="176" customWidth="1"/>
    <col min="9466" max="9466" width="13.77734375" style="176" customWidth="1"/>
    <col min="9467" max="9709" width="9.21875" style="176"/>
    <col min="9710" max="9710" width="1.77734375" style="176" customWidth="1"/>
    <col min="9711" max="9712" width="4.77734375" style="176" customWidth="1"/>
    <col min="9713" max="9713" width="54.21875" style="176" customWidth="1"/>
    <col min="9714" max="9714" width="52" style="176" customWidth="1"/>
    <col min="9715" max="9715" width="5.21875" style="176" customWidth="1"/>
    <col min="9716" max="9716" width="5.77734375" style="176" bestFit="1" customWidth="1"/>
    <col min="9717" max="9717" width="16.44140625" style="176" customWidth="1"/>
    <col min="9718" max="9718" width="4.5546875" style="176" customWidth="1"/>
    <col min="9719" max="9719" width="14.21875" style="176" customWidth="1"/>
    <col min="9720" max="9720" width="27.21875" style="176" customWidth="1"/>
    <col min="9721" max="9721" width="16.21875" style="176" customWidth="1"/>
    <col min="9722" max="9722" width="13.77734375" style="176" customWidth="1"/>
    <col min="9723" max="9965" width="9.21875" style="176"/>
    <col min="9966" max="9966" width="1.77734375" style="176" customWidth="1"/>
    <col min="9967" max="9968" width="4.77734375" style="176" customWidth="1"/>
    <col min="9969" max="9969" width="54.21875" style="176" customWidth="1"/>
    <col min="9970" max="9970" width="52" style="176" customWidth="1"/>
    <col min="9971" max="9971" width="5.21875" style="176" customWidth="1"/>
    <col min="9972" max="9972" width="5.77734375" style="176" bestFit="1" customWidth="1"/>
    <col min="9973" max="9973" width="16.44140625" style="176" customWidth="1"/>
    <col min="9974" max="9974" width="4.5546875" style="176" customWidth="1"/>
    <col min="9975" max="9975" width="14.21875" style="176" customWidth="1"/>
    <col min="9976" max="9976" width="27.21875" style="176" customWidth="1"/>
    <col min="9977" max="9977" width="16.21875" style="176" customWidth="1"/>
    <col min="9978" max="9978" width="13.77734375" style="176" customWidth="1"/>
    <col min="9979" max="10221" width="9.21875" style="176"/>
    <col min="10222" max="10222" width="1.77734375" style="176" customWidth="1"/>
    <col min="10223" max="10224" width="4.77734375" style="176" customWidth="1"/>
    <col min="10225" max="10225" width="54.21875" style="176" customWidth="1"/>
    <col min="10226" max="10226" width="52" style="176" customWidth="1"/>
    <col min="10227" max="10227" width="5.21875" style="176" customWidth="1"/>
    <col min="10228" max="10228" width="5.77734375" style="176" bestFit="1" customWidth="1"/>
    <col min="10229" max="10229" width="16.44140625" style="176" customWidth="1"/>
    <col min="10230" max="10230" width="4.5546875" style="176" customWidth="1"/>
    <col min="10231" max="10231" width="14.21875" style="176" customWidth="1"/>
    <col min="10232" max="10232" width="27.21875" style="176" customWidth="1"/>
    <col min="10233" max="10233" width="16.21875" style="176" customWidth="1"/>
    <col min="10234" max="10234" width="13.77734375" style="176" customWidth="1"/>
    <col min="10235" max="10477" width="9.21875" style="176"/>
    <col min="10478" max="10478" width="1.77734375" style="176" customWidth="1"/>
    <col min="10479" max="10480" width="4.77734375" style="176" customWidth="1"/>
    <col min="10481" max="10481" width="54.21875" style="176" customWidth="1"/>
    <col min="10482" max="10482" width="52" style="176" customWidth="1"/>
    <col min="10483" max="10483" width="5.21875" style="176" customWidth="1"/>
    <col min="10484" max="10484" width="5.77734375" style="176" bestFit="1" customWidth="1"/>
    <col min="10485" max="10485" width="16.44140625" style="176" customWidth="1"/>
    <col min="10486" max="10486" width="4.5546875" style="176" customWidth="1"/>
    <col min="10487" max="10487" width="14.21875" style="176" customWidth="1"/>
    <col min="10488" max="10488" width="27.21875" style="176" customWidth="1"/>
    <col min="10489" max="10489" width="16.21875" style="176" customWidth="1"/>
    <col min="10490" max="10490" width="13.77734375" style="176" customWidth="1"/>
    <col min="10491" max="10733" width="9.21875" style="176"/>
    <col min="10734" max="10734" width="1.77734375" style="176" customWidth="1"/>
    <col min="10735" max="10736" width="4.77734375" style="176" customWidth="1"/>
    <col min="10737" max="10737" width="54.21875" style="176" customWidth="1"/>
    <col min="10738" max="10738" width="52" style="176" customWidth="1"/>
    <col min="10739" max="10739" width="5.21875" style="176" customWidth="1"/>
    <col min="10740" max="10740" width="5.77734375" style="176" bestFit="1" customWidth="1"/>
    <col min="10741" max="10741" width="16.44140625" style="176" customWidth="1"/>
    <col min="10742" max="10742" width="4.5546875" style="176" customWidth="1"/>
    <col min="10743" max="10743" width="14.21875" style="176" customWidth="1"/>
    <col min="10744" max="10744" width="27.21875" style="176" customWidth="1"/>
    <col min="10745" max="10745" width="16.21875" style="176" customWidth="1"/>
    <col min="10746" max="10746" width="13.77734375" style="176" customWidth="1"/>
    <col min="10747" max="10989" width="9.21875" style="176"/>
    <col min="10990" max="10990" width="1.77734375" style="176" customWidth="1"/>
    <col min="10991" max="10992" width="4.77734375" style="176" customWidth="1"/>
    <col min="10993" max="10993" width="54.21875" style="176" customWidth="1"/>
    <col min="10994" max="10994" width="52" style="176" customWidth="1"/>
    <col min="10995" max="10995" width="5.21875" style="176" customWidth="1"/>
    <col min="10996" max="10996" width="5.77734375" style="176" bestFit="1" customWidth="1"/>
    <col min="10997" max="10997" width="16.44140625" style="176" customWidth="1"/>
    <col min="10998" max="10998" width="4.5546875" style="176" customWidth="1"/>
    <col min="10999" max="10999" width="14.21875" style="176" customWidth="1"/>
    <col min="11000" max="11000" width="27.21875" style="176" customWidth="1"/>
    <col min="11001" max="11001" width="16.21875" style="176" customWidth="1"/>
    <col min="11002" max="11002" width="13.77734375" style="176" customWidth="1"/>
    <col min="11003" max="11245" width="9.21875" style="176"/>
    <col min="11246" max="11246" width="1.77734375" style="176" customWidth="1"/>
    <col min="11247" max="11248" width="4.77734375" style="176" customWidth="1"/>
    <col min="11249" max="11249" width="54.21875" style="176" customWidth="1"/>
    <col min="11250" max="11250" width="52" style="176" customWidth="1"/>
    <col min="11251" max="11251" width="5.21875" style="176" customWidth="1"/>
    <col min="11252" max="11252" width="5.77734375" style="176" bestFit="1" customWidth="1"/>
    <col min="11253" max="11253" width="16.44140625" style="176" customWidth="1"/>
    <col min="11254" max="11254" width="4.5546875" style="176" customWidth="1"/>
    <col min="11255" max="11255" width="14.21875" style="176" customWidth="1"/>
    <col min="11256" max="11256" width="27.21875" style="176" customWidth="1"/>
    <col min="11257" max="11257" width="16.21875" style="176" customWidth="1"/>
    <col min="11258" max="11258" width="13.77734375" style="176" customWidth="1"/>
    <col min="11259" max="11501" width="9.21875" style="176"/>
    <col min="11502" max="11502" width="1.77734375" style="176" customWidth="1"/>
    <col min="11503" max="11504" width="4.77734375" style="176" customWidth="1"/>
    <col min="11505" max="11505" width="54.21875" style="176" customWidth="1"/>
    <col min="11506" max="11506" width="52" style="176" customWidth="1"/>
    <col min="11507" max="11507" width="5.21875" style="176" customWidth="1"/>
    <col min="11508" max="11508" width="5.77734375" style="176" bestFit="1" customWidth="1"/>
    <col min="11509" max="11509" width="16.44140625" style="176" customWidth="1"/>
    <col min="11510" max="11510" width="4.5546875" style="176" customWidth="1"/>
    <col min="11511" max="11511" width="14.21875" style="176" customWidth="1"/>
    <col min="11512" max="11512" width="27.21875" style="176" customWidth="1"/>
    <col min="11513" max="11513" width="16.21875" style="176" customWidth="1"/>
    <col min="11514" max="11514" width="13.77734375" style="176" customWidth="1"/>
    <col min="11515" max="11757" width="9.21875" style="176"/>
    <col min="11758" max="11758" width="1.77734375" style="176" customWidth="1"/>
    <col min="11759" max="11760" width="4.77734375" style="176" customWidth="1"/>
    <col min="11761" max="11761" width="54.21875" style="176" customWidth="1"/>
    <col min="11762" max="11762" width="52" style="176" customWidth="1"/>
    <col min="11763" max="11763" width="5.21875" style="176" customWidth="1"/>
    <col min="11764" max="11764" width="5.77734375" style="176" bestFit="1" customWidth="1"/>
    <col min="11765" max="11765" width="16.44140625" style="176" customWidth="1"/>
    <col min="11766" max="11766" width="4.5546875" style="176" customWidth="1"/>
    <col min="11767" max="11767" width="14.21875" style="176" customWidth="1"/>
    <col min="11768" max="11768" width="27.21875" style="176" customWidth="1"/>
    <col min="11769" max="11769" width="16.21875" style="176" customWidth="1"/>
    <col min="11770" max="11770" width="13.77734375" style="176" customWidth="1"/>
    <col min="11771" max="12013" width="9.21875" style="176"/>
    <col min="12014" max="12014" width="1.77734375" style="176" customWidth="1"/>
    <col min="12015" max="12016" width="4.77734375" style="176" customWidth="1"/>
    <col min="12017" max="12017" width="54.21875" style="176" customWidth="1"/>
    <col min="12018" max="12018" width="52" style="176" customWidth="1"/>
    <col min="12019" max="12019" width="5.21875" style="176" customWidth="1"/>
    <col min="12020" max="12020" width="5.77734375" style="176" bestFit="1" customWidth="1"/>
    <col min="12021" max="12021" width="16.44140625" style="176" customWidth="1"/>
    <col min="12022" max="12022" width="4.5546875" style="176" customWidth="1"/>
    <col min="12023" max="12023" width="14.21875" style="176" customWidth="1"/>
    <col min="12024" max="12024" width="27.21875" style="176" customWidth="1"/>
    <col min="12025" max="12025" width="16.21875" style="176" customWidth="1"/>
    <col min="12026" max="12026" width="13.77734375" style="176" customWidth="1"/>
    <col min="12027" max="12269" width="9.21875" style="176"/>
    <col min="12270" max="12270" width="1.77734375" style="176" customWidth="1"/>
    <col min="12271" max="12272" width="4.77734375" style="176" customWidth="1"/>
    <col min="12273" max="12273" width="54.21875" style="176" customWidth="1"/>
    <col min="12274" max="12274" width="52" style="176" customWidth="1"/>
    <col min="12275" max="12275" width="5.21875" style="176" customWidth="1"/>
    <col min="12276" max="12276" width="5.77734375" style="176" bestFit="1" customWidth="1"/>
    <col min="12277" max="12277" width="16.44140625" style="176" customWidth="1"/>
    <col min="12278" max="12278" width="4.5546875" style="176" customWidth="1"/>
    <col min="12279" max="12279" width="14.21875" style="176" customWidth="1"/>
    <col min="12280" max="12280" width="27.21875" style="176" customWidth="1"/>
    <col min="12281" max="12281" width="16.21875" style="176" customWidth="1"/>
    <col min="12282" max="12282" width="13.77734375" style="176" customWidth="1"/>
    <col min="12283" max="12525" width="9.21875" style="176"/>
    <col min="12526" max="12526" width="1.77734375" style="176" customWidth="1"/>
    <col min="12527" max="12528" width="4.77734375" style="176" customWidth="1"/>
    <col min="12529" max="12529" width="54.21875" style="176" customWidth="1"/>
    <col min="12530" max="12530" width="52" style="176" customWidth="1"/>
    <col min="12531" max="12531" width="5.21875" style="176" customWidth="1"/>
    <col min="12532" max="12532" width="5.77734375" style="176" bestFit="1" customWidth="1"/>
    <col min="12533" max="12533" width="16.44140625" style="176" customWidth="1"/>
    <col min="12534" max="12534" width="4.5546875" style="176" customWidth="1"/>
    <col min="12535" max="12535" width="14.21875" style="176" customWidth="1"/>
    <col min="12536" max="12536" width="27.21875" style="176" customWidth="1"/>
    <col min="12537" max="12537" width="16.21875" style="176" customWidth="1"/>
    <col min="12538" max="12538" width="13.77734375" style="176" customWidth="1"/>
    <col min="12539" max="12781" width="9.21875" style="176"/>
    <col min="12782" max="12782" width="1.77734375" style="176" customWidth="1"/>
    <col min="12783" max="12784" width="4.77734375" style="176" customWidth="1"/>
    <col min="12785" max="12785" width="54.21875" style="176" customWidth="1"/>
    <col min="12786" max="12786" width="52" style="176" customWidth="1"/>
    <col min="12787" max="12787" width="5.21875" style="176" customWidth="1"/>
    <col min="12788" max="12788" width="5.77734375" style="176" bestFit="1" customWidth="1"/>
    <col min="12789" max="12789" width="16.44140625" style="176" customWidth="1"/>
    <col min="12790" max="12790" width="4.5546875" style="176" customWidth="1"/>
    <col min="12791" max="12791" width="14.21875" style="176" customWidth="1"/>
    <col min="12792" max="12792" width="27.21875" style="176" customWidth="1"/>
    <col min="12793" max="12793" width="16.21875" style="176" customWidth="1"/>
    <col min="12794" max="12794" width="13.77734375" style="176" customWidth="1"/>
    <col min="12795" max="13037" width="9.21875" style="176"/>
    <col min="13038" max="13038" width="1.77734375" style="176" customWidth="1"/>
    <col min="13039" max="13040" width="4.77734375" style="176" customWidth="1"/>
    <col min="13041" max="13041" width="54.21875" style="176" customWidth="1"/>
    <col min="13042" max="13042" width="52" style="176" customWidth="1"/>
    <col min="13043" max="13043" width="5.21875" style="176" customWidth="1"/>
    <col min="13044" max="13044" width="5.77734375" style="176" bestFit="1" customWidth="1"/>
    <col min="13045" max="13045" width="16.44140625" style="176" customWidth="1"/>
    <col min="13046" max="13046" width="4.5546875" style="176" customWidth="1"/>
    <col min="13047" max="13047" width="14.21875" style="176" customWidth="1"/>
    <col min="13048" max="13048" width="27.21875" style="176" customWidth="1"/>
    <col min="13049" max="13049" width="16.21875" style="176" customWidth="1"/>
    <col min="13050" max="13050" width="13.77734375" style="176" customWidth="1"/>
    <col min="13051" max="13293" width="9.21875" style="176"/>
    <col min="13294" max="13294" width="1.77734375" style="176" customWidth="1"/>
    <col min="13295" max="13296" width="4.77734375" style="176" customWidth="1"/>
    <col min="13297" max="13297" width="54.21875" style="176" customWidth="1"/>
    <col min="13298" max="13298" width="52" style="176" customWidth="1"/>
    <col min="13299" max="13299" width="5.21875" style="176" customWidth="1"/>
    <col min="13300" max="13300" width="5.77734375" style="176" bestFit="1" customWidth="1"/>
    <col min="13301" max="13301" width="16.44140625" style="176" customWidth="1"/>
    <col min="13302" max="13302" width="4.5546875" style="176" customWidth="1"/>
    <col min="13303" max="13303" width="14.21875" style="176" customWidth="1"/>
    <col min="13304" max="13304" width="27.21875" style="176" customWidth="1"/>
    <col min="13305" max="13305" width="16.21875" style="176" customWidth="1"/>
    <col min="13306" max="13306" width="13.77734375" style="176" customWidth="1"/>
    <col min="13307" max="13549" width="9.21875" style="176"/>
    <col min="13550" max="13550" width="1.77734375" style="176" customWidth="1"/>
    <col min="13551" max="13552" width="4.77734375" style="176" customWidth="1"/>
    <col min="13553" max="13553" width="54.21875" style="176" customWidth="1"/>
    <col min="13554" max="13554" width="52" style="176" customWidth="1"/>
    <col min="13555" max="13555" width="5.21875" style="176" customWidth="1"/>
    <col min="13556" max="13556" width="5.77734375" style="176" bestFit="1" customWidth="1"/>
    <col min="13557" max="13557" width="16.44140625" style="176" customWidth="1"/>
    <col min="13558" max="13558" width="4.5546875" style="176" customWidth="1"/>
    <col min="13559" max="13559" width="14.21875" style="176" customWidth="1"/>
    <col min="13560" max="13560" width="27.21875" style="176" customWidth="1"/>
    <col min="13561" max="13561" width="16.21875" style="176" customWidth="1"/>
    <col min="13562" max="13562" width="13.77734375" style="176" customWidth="1"/>
    <col min="13563" max="13805" width="9.21875" style="176"/>
    <col min="13806" max="13806" width="1.77734375" style="176" customWidth="1"/>
    <col min="13807" max="13808" width="4.77734375" style="176" customWidth="1"/>
    <col min="13809" max="13809" width="54.21875" style="176" customWidth="1"/>
    <col min="13810" max="13810" width="52" style="176" customWidth="1"/>
    <col min="13811" max="13811" width="5.21875" style="176" customWidth="1"/>
    <col min="13812" max="13812" width="5.77734375" style="176" bestFit="1" customWidth="1"/>
    <col min="13813" max="13813" width="16.44140625" style="176" customWidth="1"/>
    <col min="13814" max="13814" width="4.5546875" style="176" customWidth="1"/>
    <col min="13815" max="13815" width="14.21875" style="176" customWidth="1"/>
    <col min="13816" max="13816" width="27.21875" style="176" customWidth="1"/>
    <col min="13817" max="13817" width="16.21875" style="176" customWidth="1"/>
    <col min="13818" max="13818" width="13.77734375" style="176" customWidth="1"/>
    <col min="13819" max="14061" width="9.21875" style="176"/>
    <col min="14062" max="14062" width="1.77734375" style="176" customWidth="1"/>
    <col min="14063" max="14064" width="4.77734375" style="176" customWidth="1"/>
    <col min="14065" max="14065" width="54.21875" style="176" customWidth="1"/>
    <col min="14066" max="14066" width="52" style="176" customWidth="1"/>
    <col min="14067" max="14067" width="5.21875" style="176" customWidth="1"/>
    <col min="14068" max="14068" width="5.77734375" style="176" bestFit="1" customWidth="1"/>
    <col min="14069" max="14069" width="16.44140625" style="176" customWidth="1"/>
    <col min="14070" max="14070" width="4.5546875" style="176" customWidth="1"/>
    <col min="14071" max="14071" width="14.21875" style="176" customWidth="1"/>
    <col min="14072" max="14072" width="27.21875" style="176" customWidth="1"/>
    <col min="14073" max="14073" width="16.21875" style="176" customWidth="1"/>
    <col min="14074" max="14074" width="13.77734375" style="176" customWidth="1"/>
    <col min="14075" max="14317" width="9.21875" style="176"/>
    <col min="14318" max="14318" width="1.77734375" style="176" customWidth="1"/>
    <col min="14319" max="14320" width="4.77734375" style="176" customWidth="1"/>
    <col min="14321" max="14321" width="54.21875" style="176" customWidth="1"/>
    <col min="14322" max="14322" width="52" style="176" customWidth="1"/>
    <col min="14323" max="14323" width="5.21875" style="176" customWidth="1"/>
    <col min="14324" max="14324" width="5.77734375" style="176" bestFit="1" customWidth="1"/>
    <col min="14325" max="14325" width="16.44140625" style="176" customWidth="1"/>
    <col min="14326" max="14326" width="4.5546875" style="176" customWidth="1"/>
    <col min="14327" max="14327" width="14.21875" style="176" customWidth="1"/>
    <col min="14328" max="14328" width="27.21875" style="176" customWidth="1"/>
    <col min="14329" max="14329" width="16.21875" style="176" customWidth="1"/>
    <col min="14330" max="14330" width="13.77734375" style="176" customWidth="1"/>
    <col min="14331" max="14573" width="9.21875" style="176"/>
    <col min="14574" max="14574" width="1.77734375" style="176" customWidth="1"/>
    <col min="14575" max="14576" width="4.77734375" style="176" customWidth="1"/>
    <col min="14577" max="14577" width="54.21875" style="176" customWidth="1"/>
    <col min="14578" max="14578" width="52" style="176" customWidth="1"/>
    <col min="14579" max="14579" width="5.21875" style="176" customWidth="1"/>
    <col min="14580" max="14580" width="5.77734375" style="176" bestFit="1" customWidth="1"/>
    <col min="14581" max="14581" width="16.44140625" style="176" customWidth="1"/>
    <col min="14582" max="14582" width="4.5546875" style="176" customWidth="1"/>
    <col min="14583" max="14583" width="14.21875" style="176" customWidth="1"/>
    <col min="14584" max="14584" width="27.21875" style="176" customWidth="1"/>
    <col min="14585" max="14585" width="16.21875" style="176" customWidth="1"/>
    <col min="14586" max="14586" width="13.77734375" style="176" customWidth="1"/>
    <col min="14587" max="14829" width="9.21875" style="176"/>
    <col min="14830" max="14830" width="1.77734375" style="176" customWidth="1"/>
    <col min="14831" max="14832" width="4.77734375" style="176" customWidth="1"/>
    <col min="14833" max="14833" width="54.21875" style="176" customWidth="1"/>
    <col min="14834" max="14834" width="52" style="176" customWidth="1"/>
    <col min="14835" max="14835" width="5.21875" style="176" customWidth="1"/>
    <col min="14836" max="14836" width="5.77734375" style="176" bestFit="1" customWidth="1"/>
    <col min="14837" max="14837" width="16.44140625" style="176" customWidth="1"/>
    <col min="14838" max="14838" width="4.5546875" style="176" customWidth="1"/>
    <col min="14839" max="14839" width="14.21875" style="176" customWidth="1"/>
    <col min="14840" max="14840" width="27.21875" style="176" customWidth="1"/>
    <col min="14841" max="14841" width="16.21875" style="176" customWidth="1"/>
    <col min="14842" max="14842" width="13.77734375" style="176" customWidth="1"/>
    <col min="14843" max="15085" width="9.21875" style="176"/>
    <col min="15086" max="15086" width="1.77734375" style="176" customWidth="1"/>
    <col min="15087" max="15088" width="4.77734375" style="176" customWidth="1"/>
    <col min="15089" max="15089" width="54.21875" style="176" customWidth="1"/>
    <col min="15090" max="15090" width="52" style="176" customWidth="1"/>
    <col min="15091" max="15091" width="5.21875" style="176" customWidth="1"/>
    <col min="15092" max="15092" width="5.77734375" style="176" bestFit="1" customWidth="1"/>
    <col min="15093" max="15093" width="16.44140625" style="176" customWidth="1"/>
    <col min="15094" max="15094" width="4.5546875" style="176" customWidth="1"/>
    <col min="15095" max="15095" width="14.21875" style="176" customWidth="1"/>
    <col min="15096" max="15096" width="27.21875" style="176" customWidth="1"/>
    <col min="15097" max="15097" width="16.21875" style="176" customWidth="1"/>
    <col min="15098" max="15098" width="13.77734375" style="176" customWidth="1"/>
    <col min="15099" max="15341" width="9.21875" style="176"/>
    <col min="15342" max="15342" width="1.77734375" style="176" customWidth="1"/>
    <col min="15343" max="15344" width="4.77734375" style="176" customWidth="1"/>
    <col min="15345" max="15345" width="54.21875" style="176" customWidth="1"/>
    <col min="15346" max="15346" width="52" style="176" customWidth="1"/>
    <col min="15347" max="15347" width="5.21875" style="176" customWidth="1"/>
    <col min="15348" max="15348" width="5.77734375" style="176" bestFit="1" customWidth="1"/>
    <col min="15349" max="15349" width="16.44140625" style="176" customWidth="1"/>
    <col min="15350" max="15350" width="4.5546875" style="176" customWidth="1"/>
    <col min="15351" max="15351" width="14.21875" style="176" customWidth="1"/>
    <col min="15352" max="15352" width="27.21875" style="176" customWidth="1"/>
    <col min="15353" max="15353" width="16.21875" style="176" customWidth="1"/>
    <col min="15354" max="15354" width="13.77734375" style="176" customWidth="1"/>
    <col min="15355" max="15597" width="9.21875" style="176"/>
    <col min="15598" max="15598" width="1.77734375" style="176" customWidth="1"/>
    <col min="15599" max="15600" width="4.77734375" style="176" customWidth="1"/>
    <col min="15601" max="15601" width="54.21875" style="176" customWidth="1"/>
    <col min="15602" max="15602" width="52" style="176" customWidth="1"/>
    <col min="15603" max="15603" width="5.21875" style="176" customWidth="1"/>
    <col min="15604" max="15604" width="5.77734375" style="176" bestFit="1" customWidth="1"/>
    <col min="15605" max="15605" width="16.44140625" style="176" customWidth="1"/>
    <col min="15606" max="15606" width="4.5546875" style="176" customWidth="1"/>
    <col min="15607" max="15607" width="14.21875" style="176" customWidth="1"/>
    <col min="15608" max="15608" width="27.21875" style="176" customWidth="1"/>
    <col min="15609" max="15609" width="16.21875" style="176" customWidth="1"/>
    <col min="15610" max="15610" width="13.77734375" style="176" customWidth="1"/>
    <col min="15611" max="15853" width="9.21875" style="176"/>
    <col min="15854" max="15854" width="1.77734375" style="176" customWidth="1"/>
    <col min="15855" max="15856" width="4.77734375" style="176" customWidth="1"/>
    <col min="15857" max="15857" width="54.21875" style="176" customWidth="1"/>
    <col min="15858" max="15858" width="52" style="176" customWidth="1"/>
    <col min="15859" max="15859" width="5.21875" style="176" customWidth="1"/>
    <col min="15860" max="15860" width="5.77734375" style="176" bestFit="1" customWidth="1"/>
    <col min="15861" max="15861" width="16.44140625" style="176" customWidth="1"/>
    <col min="15862" max="15862" width="4.5546875" style="176" customWidth="1"/>
    <col min="15863" max="15863" width="14.21875" style="176" customWidth="1"/>
    <col min="15864" max="15864" width="27.21875" style="176" customWidth="1"/>
    <col min="15865" max="15865" width="16.21875" style="176" customWidth="1"/>
    <col min="15866" max="15866" width="13.77734375" style="176" customWidth="1"/>
    <col min="15867" max="16109" width="9.21875" style="176"/>
    <col min="16110" max="16110" width="1.77734375" style="176" customWidth="1"/>
    <col min="16111" max="16112" width="4.77734375" style="176" customWidth="1"/>
    <col min="16113" max="16113" width="54.21875" style="176" customWidth="1"/>
    <col min="16114" max="16114" width="52" style="176" customWidth="1"/>
    <col min="16115" max="16115" width="5.21875" style="176" customWidth="1"/>
    <col min="16116" max="16116" width="5.77734375" style="176" bestFit="1" customWidth="1"/>
    <col min="16117" max="16117" width="16.44140625" style="176" customWidth="1"/>
    <col min="16118" max="16118" width="4.5546875" style="176" customWidth="1"/>
    <col min="16119" max="16119" width="14.21875" style="176" customWidth="1"/>
    <col min="16120" max="16120" width="27.21875" style="176" customWidth="1"/>
    <col min="16121" max="16121" width="16.21875" style="176" customWidth="1"/>
    <col min="16122" max="16122" width="13.77734375" style="176" customWidth="1"/>
    <col min="16123" max="16384" width="9.21875" style="176"/>
  </cols>
  <sheetData>
    <row r="1" spans="2:35" hidden="1" x14ac:dyDescent="0.3"/>
    <row r="2" spans="2:35" s="174" customFormat="1" ht="18" x14ac:dyDescent="0.3">
      <c r="B2" s="1476" t="s">
        <v>1265</v>
      </c>
      <c r="C2" s="1476"/>
      <c r="D2" s="1476"/>
      <c r="E2" s="1476"/>
      <c r="F2" s="1476"/>
      <c r="G2" s="1476"/>
      <c r="H2" s="1476"/>
      <c r="I2" s="1476"/>
      <c r="J2" s="1476"/>
      <c r="K2" s="1476"/>
      <c r="L2" s="1476"/>
      <c r="M2" s="1476"/>
      <c r="N2" s="1476"/>
      <c r="O2" s="1476"/>
      <c r="P2" s="1476"/>
      <c r="Q2" s="1476"/>
      <c r="R2" s="1476"/>
      <c r="S2" s="184"/>
      <c r="T2" s="184"/>
      <c r="U2" s="184"/>
      <c r="V2" s="184"/>
      <c r="W2" s="184"/>
      <c r="X2" s="184"/>
      <c r="Y2" s="184"/>
      <c r="Z2" s="184"/>
      <c r="AA2" s="184"/>
      <c r="AB2" s="184"/>
      <c r="AC2" s="184"/>
      <c r="AD2" s="184"/>
      <c r="AE2" s="184"/>
      <c r="AF2" s="184"/>
      <c r="AG2" s="184"/>
      <c r="AH2" s="184"/>
      <c r="AI2" s="184"/>
    </row>
    <row r="3" spans="2:35" s="174" customFormat="1" ht="13.5" customHeight="1" x14ac:dyDescent="0.3">
      <c r="B3" s="1488" t="s">
        <v>1570</v>
      </c>
      <c r="C3" s="1488"/>
      <c r="D3" s="1488"/>
      <c r="E3" s="1488"/>
      <c r="F3" s="1488"/>
      <c r="G3" s="1488"/>
      <c r="H3" s="1488"/>
      <c r="I3" s="1488"/>
      <c r="J3" s="1488"/>
      <c r="K3" s="1488"/>
      <c r="L3" s="1488"/>
      <c r="M3" s="1488"/>
      <c r="N3" s="1488"/>
      <c r="O3" s="1488"/>
      <c r="P3" s="1488"/>
      <c r="Q3" s="1488"/>
      <c r="R3" s="1488"/>
      <c r="S3" s="184"/>
      <c r="T3" s="184"/>
      <c r="U3" s="184"/>
      <c r="V3" s="184"/>
      <c r="W3" s="184"/>
      <c r="X3" s="184"/>
      <c r="Y3" s="184"/>
      <c r="Z3" s="184"/>
      <c r="AA3" s="184"/>
      <c r="AB3" s="184"/>
      <c r="AC3" s="184"/>
      <c r="AD3" s="184"/>
      <c r="AE3" s="184"/>
      <c r="AF3" s="184"/>
      <c r="AG3" s="184"/>
      <c r="AH3" s="184"/>
      <c r="AI3" s="184"/>
    </row>
    <row r="4" spans="2:35" s="174" customFormat="1" ht="13.5" customHeight="1" x14ac:dyDescent="0.3">
      <c r="B4" s="1488" t="s">
        <v>495</v>
      </c>
      <c r="C4" s="1488"/>
      <c r="D4" s="1488"/>
      <c r="E4" s="1488"/>
      <c r="F4" s="1488"/>
      <c r="G4" s="1488"/>
      <c r="H4" s="1488"/>
      <c r="I4" s="1488"/>
      <c r="J4" s="1488"/>
      <c r="K4" s="1488"/>
      <c r="L4" s="1488"/>
      <c r="M4" s="1488"/>
      <c r="N4" s="1488"/>
      <c r="O4" s="1488"/>
      <c r="P4" s="1488"/>
      <c r="Q4" s="1488"/>
      <c r="R4" s="1488"/>
      <c r="S4" s="184"/>
      <c r="T4" s="184"/>
      <c r="U4" s="184"/>
      <c r="V4" s="184"/>
      <c r="W4" s="184"/>
      <c r="X4" s="184"/>
      <c r="Y4" s="184"/>
      <c r="Z4" s="184"/>
      <c r="AA4" s="184"/>
      <c r="AB4" s="184"/>
      <c r="AC4" s="184"/>
      <c r="AD4" s="184"/>
      <c r="AE4" s="184"/>
      <c r="AF4" s="184"/>
      <c r="AG4" s="184"/>
      <c r="AH4" s="184"/>
      <c r="AI4" s="184"/>
    </row>
    <row r="5" spans="2:35" s="174" customFormat="1" ht="14.25" customHeight="1" x14ac:dyDescent="0.3">
      <c r="B5" s="1488"/>
      <c r="C5" s="1488"/>
      <c r="D5" s="1488"/>
      <c r="E5" s="1488"/>
      <c r="F5" s="1488"/>
      <c r="G5" s="1488"/>
      <c r="H5" s="1488"/>
      <c r="I5" s="1488"/>
      <c r="J5" s="1488"/>
      <c r="K5" s="1488"/>
      <c r="L5" s="1488"/>
      <c r="M5" s="1488"/>
      <c r="N5" s="1488"/>
      <c r="O5" s="1488"/>
      <c r="P5" s="1488"/>
      <c r="Q5" s="1488"/>
      <c r="R5" s="1488"/>
      <c r="S5" s="184"/>
      <c r="T5" s="184"/>
      <c r="U5" s="184"/>
      <c r="V5" s="184"/>
      <c r="W5" s="184"/>
      <c r="X5" s="184"/>
      <c r="Y5" s="184"/>
      <c r="Z5" s="184"/>
      <c r="AA5" s="184"/>
      <c r="AB5" s="184"/>
      <c r="AC5" s="184"/>
      <c r="AD5" s="184"/>
      <c r="AE5" s="184"/>
      <c r="AF5" s="184"/>
      <c r="AG5" s="184"/>
      <c r="AH5" s="184"/>
      <c r="AI5" s="184"/>
    </row>
    <row r="6" spans="2:35" s="174" customFormat="1" ht="18" x14ac:dyDescent="0.3">
      <c r="I6" s="923"/>
      <c r="J6" s="923"/>
      <c r="K6" s="923"/>
      <c r="L6" s="578"/>
      <c r="M6" s="579"/>
      <c r="N6" s="580"/>
      <c r="O6" s="580"/>
      <c r="P6" s="1103"/>
      <c r="Q6" s="581"/>
      <c r="R6" s="580"/>
      <c r="S6" s="184"/>
      <c r="T6" s="184"/>
      <c r="U6" s="184"/>
      <c r="V6" s="184"/>
      <c r="W6" s="184"/>
      <c r="X6" s="184"/>
      <c r="Y6" s="184"/>
      <c r="Z6" s="184"/>
      <c r="AA6" s="184"/>
      <c r="AB6" s="184"/>
      <c r="AC6" s="184"/>
      <c r="AD6" s="184"/>
      <c r="AE6" s="184"/>
      <c r="AF6" s="184"/>
      <c r="AG6" s="184"/>
      <c r="AH6" s="184"/>
      <c r="AI6" s="184"/>
    </row>
    <row r="7" spans="2:35" s="174" customFormat="1" ht="18" x14ac:dyDescent="0.3">
      <c r="I7" s="582"/>
      <c r="J7" s="582"/>
      <c r="K7" s="582"/>
      <c r="L7" s="579"/>
      <c r="M7" s="583"/>
      <c r="N7" s="584"/>
      <c r="O7" s="585"/>
      <c r="P7" s="1104"/>
      <c r="Q7" s="586"/>
      <c r="R7" s="585"/>
      <c r="S7" s="184"/>
      <c r="T7" s="184"/>
      <c r="U7" s="184"/>
      <c r="V7" s="184"/>
      <c r="W7" s="184"/>
      <c r="X7" s="184"/>
      <c r="Y7" s="184"/>
      <c r="Z7" s="184"/>
      <c r="AA7" s="184"/>
      <c r="AB7" s="184"/>
      <c r="AC7" s="184"/>
      <c r="AD7" s="184"/>
      <c r="AE7" s="184"/>
      <c r="AF7" s="184"/>
      <c r="AG7" s="184"/>
      <c r="AH7" s="184"/>
      <c r="AI7" s="184"/>
    </row>
    <row r="8" spans="2:35" s="174" customFormat="1" ht="18" customHeight="1" x14ac:dyDescent="0.3">
      <c r="B8" s="582" t="s">
        <v>1515</v>
      </c>
      <c r="H8" s="840" t="s">
        <v>1516</v>
      </c>
      <c r="I8" s="840"/>
      <c r="J8" s="840"/>
      <c r="K8" s="840"/>
      <c r="L8" s="840"/>
      <c r="N8" s="584"/>
      <c r="O8" s="585"/>
      <c r="P8" s="1104"/>
      <c r="Q8" s="586"/>
      <c r="R8" s="585"/>
      <c r="S8" s="184"/>
      <c r="T8" s="853"/>
      <c r="U8" s="853"/>
      <c r="V8" s="853"/>
      <c r="W8" s="853"/>
      <c r="X8" s="853"/>
      <c r="Y8" s="853"/>
      <c r="Z8" s="853"/>
      <c r="AA8" s="853"/>
      <c r="AB8" s="184"/>
      <c r="AC8" s="184"/>
      <c r="AD8" s="184"/>
      <c r="AE8" s="184"/>
      <c r="AF8" s="184"/>
      <c r="AG8" s="184"/>
      <c r="AH8" s="184"/>
      <c r="AI8" s="184"/>
    </row>
    <row r="9" spans="2:35" s="174" customFormat="1" ht="8.25" customHeight="1" thickBot="1" x14ac:dyDescent="0.35">
      <c r="I9" s="169"/>
      <c r="J9" s="169"/>
      <c r="K9" s="169"/>
      <c r="L9" s="170"/>
      <c r="M9" s="171"/>
      <c r="N9" s="172"/>
      <c r="O9" s="173"/>
      <c r="P9" s="1102"/>
      <c r="Q9" s="576"/>
      <c r="R9" s="173"/>
      <c r="S9" s="184"/>
      <c r="T9" s="853"/>
      <c r="U9" s="853"/>
      <c r="V9" s="853"/>
      <c r="W9" s="853"/>
      <c r="X9" s="853"/>
      <c r="Y9" s="853"/>
      <c r="Z9" s="853"/>
      <c r="AA9" s="853"/>
      <c r="AB9" s="184"/>
      <c r="AC9" s="184"/>
      <c r="AD9" s="184"/>
      <c r="AE9" s="184"/>
      <c r="AF9" s="184"/>
      <c r="AG9" s="184"/>
      <c r="AH9" s="184"/>
      <c r="AI9" s="184"/>
    </row>
    <row r="10" spans="2:35" s="175" customFormat="1" ht="32.25" customHeight="1" thickTop="1" x14ac:dyDescent="0.3">
      <c r="B10" s="1479" t="s">
        <v>335</v>
      </c>
      <c r="C10" s="1480"/>
      <c r="D10" s="1480"/>
      <c r="E10" s="1480"/>
      <c r="F10" s="1480"/>
      <c r="G10" s="1480"/>
      <c r="H10" s="1480"/>
      <c r="I10" s="1480"/>
      <c r="J10" s="1481"/>
      <c r="K10" s="1494" t="s">
        <v>498</v>
      </c>
      <c r="L10" s="1481"/>
      <c r="M10" s="1489" t="s">
        <v>1254</v>
      </c>
      <c r="N10" s="1491" t="s">
        <v>1594</v>
      </c>
      <c r="O10" s="1492"/>
      <c r="P10" s="1492"/>
      <c r="Q10" s="1493"/>
      <c r="R10" s="1477" t="s">
        <v>785</v>
      </c>
      <c r="S10" s="1491" t="s">
        <v>1670</v>
      </c>
      <c r="T10" s="1555"/>
      <c r="U10" s="852"/>
      <c r="V10" s="852"/>
      <c r="W10" s="852"/>
      <c r="X10" s="852"/>
      <c r="Y10" s="852"/>
      <c r="Z10" s="852"/>
      <c r="AA10" s="852"/>
      <c r="AB10" s="185"/>
      <c r="AC10" s="185"/>
      <c r="AD10" s="185"/>
      <c r="AE10" s="185"/>
      <c r="AF10" s="185"/>
      <c r="AG10" s="185"/>
      <c r="AH10" s="185"/>
      <c r="AI10" s="185"/>
    </row>
    <row r="11" spans="2:35" s="175" customFormat="1" ht="31.2" x14ac:dyDescent="0.3">
      <c r="B11" s="1482"/>
      <c r="C11" s="1483"/>
      <c r="D11" s="1483"/>
      <c r="E11" s="1483"/>
      <c r="F11" s="1483"/>
      <c r="G11" s="1483"/>
      <c r="H11" s="1483"/>
      <c r="I11" s="1483"/>
      <c r="J11" s="1484"/>
      <c r="K11" s="1495"/>
      <c r="L11" s="1484"/>
      <c r="M11" s="1490"/>
      <c r="N11" s="924" t="s">
        <v>499</v>
      </c>
      <c r="O11" s="924" t="s">
        <v>500</v>
      </c>
      <c r="P11" s="1105" t="s">
        <v>1534</v>
      </c>
      <c r="Q11" s="831" t="s">
        <v>1253</v>
      </c>
      <c r="R11" s="1478"/>
      <c r="S11" s="1141" t="s">
        <v>500</v>
      </c>
      <c r="T11" s="1170" t="s">
        <v>1671</v>
      </c>
      <c r="U11" s="852"/>
      <c r="V11" s="852"/>
      <c r="W11" s="852"/>
      <c r="X11" s="852"/>
      <c r="Y11" s="852"/>
      <c r="Z11" s="852"/>
      <c r="AA11" s="852"/>
      <c r="AB11" s="185"/>
      <c r="AC11" s="185"/>
      <c r="AD11" s="185"/>
      <c r="AE11" s="185"/>
      <c r="AF11" s="185"/>
      <c r="AG11" s="185"/>
      <c r="AH11" s="185"/>
      <c r="AI11" s="185"/>
    </row>
    <row r="12" spans="2:35" s="175" customFormat="1" ht="19.5" customHeight="1" x14ac:dyDescent="0.3">
      <c r="B12" s="1485">
        <v>1</v>
      </c>
      <c r="C12" s="1486"/>
      <c r="D12" s="1486"/>
      <c r="E12" s="1486"/>
      <c r="F12" s="1486"/>
      <c r="G12" s="1486"/>
      <c r="H12" s="1486"/>
      <c r="I12" s="1486"/>
      <c r="J12" s="1487"/>
      <c r="K12" s="1496">
        <v>2</v>
      </c>
      <c r="L12" s="1435"/>
      <c r="M12" s="832">
        <v>3</v>
      </c>
      <c r="N12" s="832">
        <v>4</v>
      </c>
      <c r="O12" s="832">
        <v>5</v>
      </c>
      <c r="P12" s="833">
        <v>6</v>
      </c>
      <c r="Q12" s="834">
        <v>7</v>
      </c>
      <c r="R12" s="926">
        <v>8</v>
      </c>
      <c r="S12" s="1171">
        <v>8</v>
      </c>
      <c r="T12" s="1172">
        <v>9</v>
      </c>
      <c r="U12" s="852"/>
      <c r="V12" s="852"/>
      <c r="W12" s="852"/>
      <c r="X12" s="852"/>
      <c r="Y12" s="852"/>
      <c r="Z12" s="852"/>
      <c r="AA12" s="852"/>
      <c r="AB12" s="185"/>
      <c r="AC12" s="185"/>
      <c r="AD12" s="185"/>
      <c r="AE12" s="185"/>
      <c r="AF12" s="185"/>
      <c r="AG12" s="185"/>
      <c r="AH12" s="185"/>
      <c r="AI12" s="185"/>
    </row>
    <row r="13" spans="2:35" x14ac:dyDescent="0.3">
      <c r="B13" s="1433" t="s">
        <v>1250</v>
      </c>
      <c r="C13" s="1434"/>
      <c r="D13" s="1434"/>
      <c r="E13" s="1434"/>
      <c r="F13" s="1434"/>
      <c r="G13" s="1434"/>
      <c r="H13" s="1434"/>
      <c r="I13" s="1434"/>
      <c r="J13" s="1434"/>
      <c r="K13" s="1434"/>
      <c r="L13" s="1435"/>
      <c r="M13" s="835"/>
      <c r="N13" s="836"/>
      <c r="O13" s="836"/>
      <c r="P13" s="1106">
        <f>P14</f>
        <v>141832507848</v>
      </c>
      <c r="Q13" s="837"/>
      <c r="R13" s="927"/>
      <c r="S13" s="837"/>
      <c r="T13" s="1173" t="e">
        <f>T14</f>
        <v>#REF!</v>
      </c>
      <c r="U13" s="854"/>
      <c r="V13" s="854"/>
      <c r="W13" s="854"/>
      <c r="X13" s="854"/>
      <c r="Y13" s="854"/>
      <c r="Z13" s="854"/>
      <c r="AA13" s="854"/>
    </row>
    <row r="14" spans="2:35" s="175" customFormat="1" x14ac:dyDescent="0.3">
      <c r="B14" s="1439">
        <v>1</v>
      </c>
      <c r="C14" s="1440"/>
      <c r="D14" s="1440"/>
      <c r="E14" s="1441"/>
      <c r="F14" s="712" t="s">
        <v>1255</v>
      </c>
      <c r="G14" s="712" t="s">
        <v>1261</v>
      </c>
      <c r="H14" s="1436" t="s">
        <v>1517</v>
      </c>
      <c r="I14" s="1437"/>
      <c r="J14" s="1437"/>
      <c r="K14" s="1437"/>
      <c r="L14" s="1438"/>
      <c r="M14" s="838"/>
      <c r="N14" s="838"/>
      <c r="O14" s="839"/>
      <c r="P14" s="1107">
        <f>P15+P25+P31+P34+P37+P44+P53+P60+P70</f>
        <v>141832507848</v>
      </c>
      <c r="Q14" s="711"/>
      <c r="R14" s="841"/>
      <c r="S14" s="711"/>
      <c r="T14" s="841" t="e">
        <f>T15+T25+T35+T38+#REF!+T43+T53+T48+T59+T64</f>
        <v>#REF!</v>
      </c>
      <c r="U14" s="852"/>
      <c r="V14" s="852"/>
      <c r="W14" s="852"/>
      <c r="X14" s="852"/>
      <c r="Y14" s="852"/>
      <c r="Z14" s="852"/>
      <c r="AA14" s="852"/>
      <c r="AB14" s="185"/>
      <c r="AC14" s="185"/>
      <c r="AD14" s="185"/>
      <c r="AE14" s="185"/>
      <c r="AF14" s="185"/>
      <c r="AG14" s="185"/>
      <c r="AH14" s="185"/>
      <c r="AI14" s="185"/>
    </row>
    <row r="15" spans="2:35" s="587" customFormat="1" x14ac:dyDescent="0.3">
      <c r="B15" s="715"/>
      <c r="C15" s="713">
        <v>1</v>
      </c>
      <c r="D15" s="713" t="s">
        <v>1255</v>
      </c>
      <c r="E15" s="713">
        <v>1</v>
      </c>
      <c r="F15" s="713" t="s">
        <v>1255</v>
      </c>
      <c r="G15" s="713" t="s">
        <v>1261</v>
      </c>
      <c r="H15" s="713" t="s">
        <v>1255</v>
      </c>
      <c r="I15" s="714" t="s">
        <v>1255</v>
      </c>
      <c r="J15" s="1451" t="s">
        <v>502</v>
      </c>
      <c r="K15" s="1452"/>
      <c r="L15" s="1453"/>
      <c r="M15" s="716" t="s">
        <v>503</v>
      </c>
      <c r="N15" s="720"/>
      <c r="O15" s="717"/>
      <c r="P15" s="1108">
        <f>SUM(P16:P23)</f>
        <v>498508216</v>
      </c>
      <c r="Q15" s="718"/>
      <c r="R15" s="719"/>
      <c r="S15" s="718"/>
      <c r="T15" s="719">
        <f>SUM(T16:T23)</f>
        <v>1975000000</v>
      </c>
      <c r="U15" s="852"/>
      <c r="V15" s="852"/>
      <c r="W15" s="852"/>
      <c r="X15" s="852"/>
      <c r="Y15" s="852"/>
      <c r="Z15" s="852"/>
      <c r="AA15" s="852"/>
    </row>
    <row r="16" spans="2:35" s="850" customFormat="1" x14ac:dyDescent="0.3">
      <c r="B16" s="856"/>
      <c r="C16" s="857">
        <v>1</v>
      </c>
      <c r="D16" s="857" t="s">
        <v>1255</v>
      </c>
      <c r="E16" s="857">
        <v>1</v>
      </c>
      <c r="F16" s="857" t="s">
        <v>1255</v>
      </c>
      <c r="G16" s="857" t="s">
        <v>1261</v>
      </c>
      <c r="H16" s="857" t="s">
        <v>1255</v>
      </c>
      <c r="I16" s="858" t="s">
        <v>1255</v>
      </c>
      <c r="J16" s="859" t="s">
        <v>1255</v>
      </c>
      <c r="K16" s="1457" t="s">
        <v>504</v>
      </c>
      <c r="L16" s="1458"/>
      <c r="M16" s="860" t="s">
        <v>13</v>
      </c>
      <c r="N16" s="861" t="s">
        <v>572</v>
      </c>
      <c r="O16" s="862" t="s">
        <v>29</v>
      </c>
      <c r="P16" s="1109">
        <v>3000000</v>
      </c>
      <c r="Q16" s="863" t="s">
        <v>577</v>
      </c>
      <c r="R16" s="928"/>
      <c r="S16" s="1174" t="str">
        <f>O16</f>
        <v>12 Bulan</v>
      </c>
      <c r="T16" s="1175">
        <v>14000000</v>
      </c>
    </row>
    <row r="17" spans="2:20" s="850" customFormat="1" ht="93.6" x14ac:dyDescent="0.3">
      <c r="B17" s="842"/>
      <c r="C17" s="843">
        <v>1</v>
      </c>
      <c r="D17" s="843" t="s">
        <v>1255</v>
      </c>
      <c r="E17" s="843">
        <v>1</v>
      </c>
      <c r="F17" s="843" t="s">
        <v>1255</v>
      </c>
      <c r="G17" s="843" t="s">
        <v>1261</v>
      </c>
      <c r="H17" s="843" t="s">
        <v>1255</v>
      </c>
      <c r="I17" s="844" t="s">
        <v>1255</v>
      </c>
      <c r="J17" s="925" t="s">
        <v>1276</v>
      </c>
      <c r="K17" s="1448" t="s">
        <v>1518</v>
      </c>
      <c r="L17" s="1449"/>
      <c r="M17" s="864" t="s">
        <v>1549</v>
      </c>
      <c r="N17" s="847" t="s">
        <v>572</v>
      </c>
      <c r="O17" s="848" t="s">
        <v>1603</v>
      </c>
      <c r="P17" s="1111">
        <v>183630846</v>
      </c>
      <c r="Q17" s="849" t="s">
        <v>577</v>
      </c>
      <c r="R17" s="930"/>
      <c r="S17" s="1174" t="str">
        <f>O17</f>
        <v>10 Orang Jasa Kebersihan, 6 Orang Jasa Pengamanan Kantor dan 7 Orang Sopir</v>
      </c>
      <c r="T17" s="1175">
        <v>983000000</v>
      </c>
    </row>
    <row r="18" spans="2:20" s="850" customFormat="1" x14ac:dyDescent="0.3">
      <c r="B18" s="842"/>
      <c r="C18" s="843">
        <v>1</v>
      </c>
      <c r="D18" s="843" t="s">
        <v>1255</v>
      </c>
      <c r="E18" s="843">
        <v>1</v>
      </c>
      <c r="F18" s="843" t="s">
        <v>1255</v>
      </c>
      <c r="G18" s="843" t="s">
        <v>1261</v>
      </c>
      <c r="H18" s="843" t="s">
        <v>1255</v>
      </c>
      <c r="I18" s="844" t="s">
        <v>1255</v>
      </c>
      <c r="J18" s="925">
        <v>10</v>
      </c>
      <c r="K18" s="1448" t="s">
        <v>511</v>
      </c>
      <c r="L18" s="1449"/>
      <c r="M18" s="864" t="s">
        <v>1550</v>
      </c>
      <c r="N18" s="847" t="s">
        <v>572</v>
      </c>
      <c r="O18" s="862" t="s">
        <v>29</v>
      </c>
      <c r="P18" s="1111">
        <v>34355450</v>
      </c>
      <c r="Q18" s="849" t="s">
        <v>577</v>
      </c>
      <c r="R18" s="930"/>
      <c r="S18" s="1174" t="str">
        <f t="shared" ref="S18:S23" si="0">O18</f>
        <v>12 Bulan</v>
      </c>
      <c r="T18" s="1175">
        <v>115000000</v>
      </c>
    </row>
    <row r="19" spans="2:20" s="850" customFormat="1" ht="31.2" x14ac:dyDescent="0.3">
      <c r="B19" s="842"/>
      <c r="C19" s="843">
        <v>1</v>
      </c>
      <c r="D19" s="843" t="s">
        <v>1255</v>
      </c>
      <c r="E19" s="843">
        <v>1</v>
      </c>
      <c r="F19" s="843" t="s">
        <v>1255</v>
      </c>
      <c r="G19" s="843" t="s">
        <v>1261</v>
      </c>
      <c r="H19" s="843" t="s">
        <v>1255</v>
      </c>
      <c r="I19" s="844" t="s">
        <v>1255</v>
      </c>
      <c r="J19" s="925">
        <v>11</v>
      </c>
      <c r="K19" s="1448" t="s">
        <v>1275</v>
      </c>
      <c r="L19" s="1449"/>
      <c r="M19" s="864" t="s">
        <v>1551</v>
      </c>
      <c r="N19" s="847" t="s">
        <v>572</v>
      </c>
      <c r="O19" s="862" t="s">
        <v>29</v>
      </c>
      <c r="P19" s="1111">
        <v>28999850</v>
      </c>
      <c r="Q19" s="849" t="s">
        <v>577</v>
      </c>
      <c r="R19" s="930"/>
      <c r="S19" s="1174" t="str">
        <f t="shared" si="0"/>
        <v>12 Bulan</v>
      </c>
      <c r="T19" s="1175">
        <v>115000000</v>
      </c>
    </row>
    <row r="20" spans="2:20" s="850" customFormat="1" x14ac:dyDescent="0.3">
      <c r="B20" s="842"/>
      <c r="C20" s="843">
        <v>1</v>
      </c>
      <c r="D20" s="843" t="s">
        <v>1255</v>
      </c>
      <c r="E20" s="843">
        <v>1</v>
      </c>
      <c r="F20" s="843" t="s">
        <v>1255</v>
      </c>
      <c r="G20" s="843" t="s">
        <v>1261</v>
      </c>
      <c r="H20" s="843" t="s">
        <v>1255</v>
      </c>
      <c r="I20" s="844" t="s">
        <v>1255</v>
      </c>
      <c r="J20" s="925">
        <v>12</v>
      </c>
      <c r="K20" s="1448" t="s">
        <v>1519</v>
      </c>
      <c r="L20" s="1449"/>
      <c r="M20" s="864" t="s">
        <v>1552</v>
      </c>
      <c r="N20" s="847" t="s">
        <v>572</v>
      </c>
      <c r="O20" s="862" t="s">
        <v>29</v>
      </c>
      <c r="P20" s="1111">
        <v>9000000</v>
      </c>
      <c r="Q20" s="849" t="s">
        <v>577</v>
      </c>
      <c r="R20" s="930"/>
      <c r="S20" s="1174" t="str">
        <f t="shared" si="0"/>
        <v>12 Bulan</v>
      </c>
      <c r="T20" s="1175">
        <v>58000000</v>
      </c>
    </row>
    <row r="21" spans="2:20" s="850" customFormat="1" ht="78" x14ac:dyDescent="0.3">
      <c r="B21" s="842"/>
      <c r="C21" s="843">
        <v>1</v>
      </c>
      <c r="D21" s="843" t="s">
        <v>1255</v>
      </c>
      <c r="E21" s="843">
        <v>1</v>
      </c>
      <c r="F21" s="843" t="s">
        <v>1255</v>
      </c>
      <c r="G21" s="843" t="s">
        <v>1261</v>
      </c>
      <c r="H21" s="843" t="s">
        <v>1255</v>
      </c>
      <c r="I21" s="844" t="s">
        <v>1255</v>
      </c>
      <c r="J21" s="925">
        <v>14</v>
      </c>
      <c r="K21" s="1448" t="s">
        <v>1520</v>
      </c>
      <c r="L21" s="1449"/>
      <c r="M21" s="864" t="s">
        <v>1553</v>
      </c>
      <c r="N21" s="847" t="s">
        <v>572</v>
      </c>
      <c r="O21" s="848" t="s">
        <v>1611</v>
      </c>
      <c r="P21" s="1111">
        <v>9291000</v>
      </c>
      <c r="Q21" s="849" t="s">
        <v>577</v>
      </c>
      <c r="R21" s="930"/>
      <c r="S21" s="1174" t="str">
        <f t="shared" si="0"/>
        <v>3 Koran Warta Perundangan, 3 Koran Nasional, 2 Koran Lokal dan 2 Tabloid Lokal</v>
      </c>
      <c r="T21" s="1175">
        <v>29000000</v>
      </c>
    </row>
    <row r="22" spans="2:20" s="850" customFormat="1" ht="31.2" x14ac:dyDescent="0.3">
      <c r="B22" s="842"/>
      <c r="C22" s="843">
        <v>1</v>
      </c>
      <c r="D22" s="843" t="s">
        <v>1255</v>
      </c>
      <c r="E22" s="843">
        <v>1</v>
      </c>
      <c r="F22" s="843" t="s">
        <v>1255</v>
      </c>
      <c r="G22" s="843" t="s">
        <v>1261</v>
      </c>
      <c r="H22" s="843" t="s">
        <v>1255</v>
      </c>
      <c r="I22" s="844" t="s">
        <v>1255</v>
      </c>
      <c r="J22" s="865">
        <v>17</v>
      </c>
      <c r="K22" s="1448" t="s">
        <v>1521</v>
      </c>
      <c r="L22" s="1449"/>
      <c r="M22" s="866" t="s">
        <v>1554</v>
      </c>
      <c r="N22" s="847" t="s">
        <v>1545</v>
      </c>
      <c r="O22" s="848" t="s">
        <v>344</v>
      </c>
      <c r="P22" s="1110">
        <v>192231070</v>
      </c>
      <c r="Q22" s="849" t="s">
        <v>577</v>
      </c>
      <c r="R22" s="929"/>
      <c r="S22" s="1174" t="str">
        <f t="shared" si="0"/>
        <v>1 Tahun</v>
      </c>
      <c r="T22" s="1175">
        <v>575000000</v>
      </c>
    </row>
    <row r="23" spans="2:20" s="850" customFormat="1" x14ac:dyDescent="0.3">
      <c r="B23" s="842"/>
      <c r="C23" s="843">
        <v>1</v>
      </c>
      <c r="D23" s="843" t="s">
        <v>1255</v>
      </c>
      <c r="E23" s="843">
        <v>1</v>
      </c>
      <c r="F23" s="843" t="s">
        <v>1255</v>
      </c>
      <c r="G23" s="843" t="s">
        <v>1261</v>
      </c>
      <c r="H23" s="843" t="s">
        <v>1255</v>
      </c>
      <c r="I23" s="844" t="s">
        <v>1255</v>
      </c>
      <c r="J23" s="925">
        <v>18</v>
      </c>
      <c r="K23" s="1448" t="s">
        <v>1288</v>
      </c>
      <c r="L23" s="1449"/>
      <c r="M23" s="922" t="s">
        <v>528</v>
      </c>
      <c r="N23" s="847" t="s">
        <v>572</v>
      </c>
      <c r="O23" s="848" t="s">
        <v>1612</v>
      </c>
      <c r="P23" s="1111">
        <v>38000000</v>
      </c>
      <c r="Q23" s="849" t="s">
        <v>577</v>
      </c>
      <c r="R23" s="930"/>
      <c r="S23" s="1174" t="str">
        <f t="shared" si="0"/>
        <v>18 Publikasi</v>
      </c>
      <c r="T23" s="1175">
        <v>86000000</v>
      </c>
    </row>
    <row r="24" spans="2:20" s="850" customFormat="1" x14ac:dyDescent="0.3">
      <c r="B24" s="874"/>
      <c r="C24" s="875"/>
      <c r="D24" s="875"/>
      <c r="E24" s="875"/>
      <c r="F24" s="875"/>
      <c r="G24" s="875"/>
      <c r="H24" s="875"/>
      <c r="I24" s="865"/>
      <c r="J24" s="865"/>
      <c r="K24" s="1472"/>
      <c r="L24" s="1473"/>
      <c r="M24" s="870"/>
      <c r="N24" s="871"/>
      <c r="O24" s="876"/>
      <c r="P24" s="1110"/>
      <c r="Q24" s="877"/>
      <c r="R24" s="929"/>
      <c r="S24" s="1176"/>
      <c r="T24" s="1175"/>
    </row>
    <row r="25" spans="2:20" s="850" customFormat="1" x14ac:dyDescent="0.3">
      <c r="B25" s="878"/>
      <c r="C25" s="879">
        <v>1</v>
      </c>
      <c r="D25" s="879" t="s">
        <v>1255</v>
      </c>
      <c r="E25" s="879">
        <v>1</v>
      </c>
      <c r="F25" s="879" t="s">
        <v>1255</v>
      </c>
      <c r="G25" s="879" t="s">
        <v>1261</v>
      </c>
      <c r="H25" s="879" t="s">
        <v>1255</v>
      </c>
      <c r="I25" s="880" t="s">
        <v>1258</v>
      </c>
      <c r="J25" s="1454" t="s">
        <v>532</v>
      </c>
      <c r="K25" s="1455"/>
      <c r="L25" s="1456"/>
      <c r="M25" s="881" t="s">
        <v>533</v>
      </c>
      <c r="N25" s="882"/>
      <c r="O25" s="883"/>
      <c r="P25" s="1112">
        <f>SUM(P26:P29)</f>
        <v>544725082</v>
      </c>
      <c r="Q25" s="884"/>
      <c r="R25" s="885"/>
      <c r="S25" s="1177"/>
      <c r="T25" s="885">
        <f>SUM(T26:T33)</f>
        <v>1220000000</v>
      </c>
    </row>
    <row r="26" spans="2:20" s="850" customFormat="1" ht="109.2" x14ac:dyDescent="0.3">
      <c r="B26" s="842"/>
      <c r="C26" s="843">
        <v>1</v>
      </c>
      <c r="D26" s="843" t="s">
        <v>1255</v>
      </c>
      <c r="E26" s="843">
        <v>1</v>
      </c>
      <c r="F26" s="843" t="s">
        <v>1255</v>
      </c>
      <c r="G26" s="843" t="s">
        <v>1261</v>
      </c>
      <c r="H26" s="843" t="s">
        <v>1255</v>
      </c>
      <c r="I26" s="844" t="s">
        <v>1258</v>
      </c>
      <c r="J26" s="845">
        <v>11</v>
      </c>
      <c r="K26" s="1470" t="s">
        <v>1522</v>
      </c>
      <c r="L26" s="1471"/>
      <c r="M26" s="846" t="s">
        <v>42</v>
      </c>
      <c r="N26" s="847" t="s">
        <v>572</v>
      </c>
      <c r="O26" s="848" t="s">
        <v>1604</v>
      </c>
      <c r="P26" s="1109">
        <v>418225082</v>
      </c>
      <c r="Q26" s="849" t="s">
        <v>577</v>
      </c>
      <c r="R26" s="928"/>
      <c r="S26" s="1178" t="str">
        <f>O26</f>
        <v>10 Unit PC, 10 Unit Notebook, 10 Unit Pinter, 2 Unit Penghancur Kertas dan 10 Buah Lemari Arsip</v>
      </c>
      <c r="T26" s="1175">
        <v>702000000</v>
      </c>
    </row>
    <row r="27" spans="2:20" s="850" customFormat="1" ht="31.2" x14ac:dyDescent="0.3">
      <c r="B27" s="842"/>
      <c r="C27" s="843">
        <v>1</v>
      </c>
      <c r="D27" s="843" t="s">
        <v>1255</v>
      </c>
      <c r="E27" s="843">
        <v>1</v>
      </c>
      <c r="F27" s="843" t="s">
        <v>1255</v>
      </c>
      <c r="G27" s="843" t="s">
        <v>1261</v>
      </c>
      <c r="H27" s="843" t="s">
        <v>1255</v>
      </c>
      <c r="I27" s="844" t="s">
        <v>1258</v>
      </c>
      <c r="J27" s="845">
        <v>19</v>
      </c>
      <c r="K27" s="1470" t="s">
        <v>1523</v>
      </c>
      <c r="L27" s="1471"/>
      <c r="M27" s="846" t="s">
        <v>1277</v>
      </c>
      <c r="N27" s="847" t="s">
        <v>572</v>
      </c>
      <c r="O27" s="848" t="s">
        <v>1613</v>
      </c>
      <c r="P27" s="1110">
        <v>119700000</v>
      </c>
      <c r="Q27" s="849" t="s">
        <v>577</v>
      </c>
      <c r="R27" s="929"/>
      <c r="S27" s="1178" t="str">
        <f t="shared" ref="S27:S33" si="1">O27</f>
        <v>8 Kendaraan Roda 4</v>
      </c>
      <c r="T27" s="1175"/>
    </row>
    <row r="28" spans="2:20" s="850" customFormat="1" x14ac:dyDescent="0.3">
      <c r="B28" s="842"/>
      <c r="C28" s="843">
        <v>1</v>
      </c>
      <c r="D28" s="843" t="s">
        <v>1255</v>
      </c>
      <c r="E28" s="843">
        <v>1</v>
      </c>
      <c r="F28" s="843" t="s">
        <v>1255</v>
      </c>
      <c r="G28" s="843" t="s">
        <v>1261</v>
      </c>
      <c r="H28" s="843" t="s">
        <v>1255</v>
      </c>
      <c r="I28" s="844" t="s">
        <v>1258</v>
      </c>
      <c r="J28" s="845">
        <v>23</v>
      </c>
      <c r="K28" s="1470" t="s">
        <v>1524</v>
      </c>
      <c r="L28" s="1471"/>
      <c r="M28" s="890" t="s">
        <v>1555</v>
      </c>
      <c r="N28" s="847" t="s">
        <v>572</v>
      </c>
      <c r="O28" s="848" t="s">
        <v>1614</v>
      </c>
      <c r="P28" s="1110">
        <v>0</v>
      </c>
      <c r="Q28" s="849" t="s">
        <v>577</v>
      </c>
      <c r="R28" s="929"/>
      <c r="S28" s="1178" t="str">
        <f t="shared" si="1"/>
        <v>Operasional</v>
      </c>
      <c r="T28" s="1175"/>
    </row>
    <row r="29" spans="2:20" s="850" customFormat="1" ht="62.4" x14ac:dyDescent="0.3">
      <c r="B29" s="842"/>
      <c r="C29" s="843">
        <v>1</v>
      </c>
      <c r="D29" s="843" t="s">
        <v>1255</v>
      </c>
      <c r="E29" s="843">
        <v>1</v>
      </c>
      <c r="F29" s="843" t="s">
        <v>1255</v>
      </c>
      <c r="G29" s="843" t="s">
        <v>1261</v>
      </c>
      <c r="H29" s="843" t="s">
        <v>1255</v>
      </c>
      <c r="I29" s="844" t="s">
        <v>1258</v>
      </c>
      <c r="J29" s="845">
        <v>43</v>
      </c>
      <c r="K29" s="1470" t="s">
        <v>1525</v>
      </c>
      <c r="L29" s="1471"/>
      <c r="M29" s="846" t="s">
        <v>1556</v>
      </c>
      <c r="N29" s="847" t="s">
        <v>572</v>
      </c>
      <c r="O29" s="848" t="s">
        <v>1615</v>
      </c>
      <c r="P29" s="1110">
        <v>6800000</v>
      </c>
      <c r="Q29" s="849" t="s">
        <v>577</v>
      </c>
      <c r="R29" s="929"/>
      <c r="S29" s="1178" t="str">
        <f t="shared" si="1"/>
        <v>20 Unit Komputer, 15 Unit Notebook dan 15 Printer</v>
      </c>
      <c r="T29" s="1175"/>
    </row>
    <row r="30" spans="2:20" s="850" customFormat="1" x14ac:dyDescent="0.3">
      <c r="B30" s="874"/>
      <c r="C30" s="875"/>
      <c r="D30" s="875"/>
      <c r="E30" s="875"/>
      <c r="F30" s="875"/>
      <c r="G30" s="875"/>
      <c r="H30" s="875"/>
      <c r="I30" s="865"/>
      <c r="J30" s="865"/>
      <c r="K30" s="1472"/>
      <c r="L30" s="1473"/>
      <c r="M30" s="870"/>
      <c r="N30" s="871"/>
      <c r="O30" s="876"/>
      <c r="P30" s="1110"/>
      <c r="Q30" s="877"/>
      <c r="R30" s="929"/>
      <c r="S30" s="1178">
        <f t="shared" si="1"/>
        <v>0</v>
      </c>
      <c r="T30" s="1175"/>
    </row>
    <row r="31" spans="2:20" s="894" customFormat="1" x14ac:dyDescent="0.3">
      <c r="B31" s="878"/>
      <c r="C31" s="879">
        <v>1</v>
      </c>
      <c r="D31" s="879" t="s">
        <v>1255</v>
      </c>
      <c r="E31" s="879">
        <v>1</v>
      </c>
      <c r="F31" s="879" t="s">
        <v>1255</v>
      </c>
      <c r="G31" s="879" t="s">
        <v>1261</v>
      </c>
      <c r="H31" s="879" t="s">
        <v>1255</v>
      </c>
      <c r="I31" s="880" t="s">
        <v>1256</v>
      </c>
      <c r="J31" s="1442" t="s">
        <v>550</v>
      </c>
      <c r="K31" s="1443"/>
      <c r="L31" s="1444"/>
      <c r="M31" s="881" t="s">
        <v>551</v>
      </c>
      <c r="N31" s="893"/>
      <c r="O31" s="883"/>
      <c r="P31" s="1112">
        <f>SUM(P32)</f>
        <v>200000000</v>
      </c>
      <c r="Q31" s="884"/>
      <c r="R31" s="885"/>
      <c r="S31" s="1178">
        <f t="shared" si="1"/>
        <v>0</v>
      </c>
      <c r="T31" s="1175">
        <v>288000000</v>
      </c>
    </row>
    <row r="32" spans="2:20" s="850" customFormat="1" ht="31.2" x14ac:dyDescent="0.3">
      <c r="B32" s="895"/>
      <c r="C32" s="896">
        <v>1</v>
      </c>
      <c r="D32" s="896" t="s">
        <v>1255</v>
      </c>
      <c r="E32" s="896">
        <v>1</v>
      </c>
      <c r="F32" s="896" t="s">
        <v>1255</v>
      </c>
      <c r="G32" s="896" t="s">
        <v>1261</v>
      </c>
      <c r="H32" s="896" t="s">
        <v>1255</v>
      </c>
      <c r="I32" s="859" t="s">
        <v>1256</v>
      </c>
      <c r="J32" s="859" t="s">
        <v>1258</v>
      </c>
      <c r="K32" s="1457" t="s">
        <v>552</v>
      </c>
      <c r="L32" s="1458"/>
      <c r="M32" s="860" t="s">
        <v>1557</v>
      </c>
      <c r="N32" s="861" t="s">
        <v>572</v>
      </c>
      <c r="O32" s="862" t="s">
        <v>1569</v>
      </c>
      <c r="P32" s="1109">
        <v>200000000</v>
      </c>
      <c r="Q32" s="863" t="s">
        <v>577</v>
      </c>
      <c r="R32" s="928"/>
      <c r="S32" s="1178" t="str">
        <f t="shared" si="1"/>
        <v>250 Orang</v>
      </c>
      <c r="T32" s="1175">
        <v>115000000</v>
      </c>
    </row>
    <row r="33" spans="2:22" s="850" customFormat="1" x14ac:dyDescent="0.3">
      <c r="B33" s="874"/>
      <c r="C33" s="875"/>
      <c r="D33" s="875"/>
      <c r="E33" s="875"/>
      <c r="F33" s="875"/>
      <c r="G33" s="875"/>
      <c r="H33" s="875"/>
      <c r="I33" s="865"/>
      <c r="J33" s="865"/>
      <c r="K33" s="1472"/>
      <c r="L33" s="1473"/>
      <c r="M33" s="866"/>
      <c r="N33" s="871"/>
      <c r="O33" s="876"/>
      <c r="P33" s="1110"/>
      <c r="Q33" s="877"/>
      <c r="R33" s="929"/>
      <c r="S33" s="1178">
        <f t="shared" si="1"/>
        <v>0</v>
      </c>
      <c r="T33" s="1179">
        <v>115000000</v>
      </c>
    </row>
    <row r="34" spans="2:22" s="894" customFormat="1" x14ac:dyDescent="0.3">
      <c r="B34" s="878"/>
      <c r="C34" s="879">
        <v>1</v>
      </c>
      <c r="D34" s="879" t="s">
        <v>1255</v>
      </c>
      <c r="E34" s="879">
        <v>1</v>
      </c>
      <c r="F34" s="879" t="s">
        <v>1255</v>
      </c>
      <c r="G34" s="879" t="s">
        <v>1261</v>
      </c>
      <c r="H34" s="879" t="s">
        <v>1255</v>
      </c>
      <c r="I34" s="880" t="s">
        <v>1263</v>
      </c>
      <c r="J34" s="1442" t="s">
        <v>1526</v>
      </c>
      <c r="K34" s="1443"/>
      <c r="L34" s="1444"/>
      <c r="M34" s="881" t="s">
        <v>555</v>
      </c>
      <c r="N34" s="893"/>
      <c r="O34" s="883"/>
      <c r="P34" s="1112">
        <f>P35</f>
        <v>200000000</v>
      </c>
      <c r="Q34" s="884"/>
      <c r="R34" s="885"/>
      <c r="S34" s="1176"/>
      <c r="T34" s="1175"/>
    </row>
    <row r="35" spans="2:22" s="894" customFormat="1" ht="78" x14ac:dyDescent="0.3">
      <c r="B35" s="895"/>
      <c r="C35" s="896">
        <v>1</v>
      </c>
      <c r="D35" s="896" t="s">
        <v>1255</v>
      </c>
      <c r="E35" s="896">
        <v>1</v>
      </c>
      <c r="F35" s="896" t="s">
        <v>1255</v>
      </c>
      <c r="G35" s="896" t="s">
        <v>1261</v>
      </c>
      <c r="H35" s="896" t="s">
        <v>1255</v>
      </c>
      <c r="I35" s="859" t="s">
        <v>1263</v>
      </c>
      <c r="J35" s="859" t="s">
        <v>1256</v>
      </c>
      <c r="K35" s="1457" t="s">
        <v>1527</v>
      </c>
      <c r="L35" s="1458"/>
      <c r="M35" s="860" t="s">
        <v>1558</v>
      </c>
      <c r="N35" s="861" t="s">
        <v>572</v>
      </c>
      <c r="O35" s="862" t="s">
        <v>1616</v>
      </c>
      <c r="P35" s="1109">
        <v>200000000</v>
      </c>
      <c r="Q35" s="863" t="s">
        <v>577</v>
      </c>
      <c r="R35" s="928"/>
      <c r="S35" s="1177"/>
      <c r="T35" s="885">
        <f t="shared" ref="T35" si="2">SUM(T36)</f>
        <v>230000000</v>
      </c>
    </row>
    <row r="36" spans="2:22" s="894" customFormat="1" x14ac:dyDescent="0.3">
      <c r="B36" s="897"/>
      <c r="C36" s="898"/>
      <c r="D36" s="898"/>
      <c r="E36" s="898"/>
      <c r="F36" s="898"/>
      <c r="G36" s="898"/>
      <c r="H36" s="898"/>
      <c r="I36" s="899"/>
      <c r="J36" s="899"/>
      <c r="K36" s="1446"/>
      <c r="L36" s="1447"/>
      <c r="M36" s="866"/>
      <c r="N36" s="871"/>
      <c r="O36" s="876"/>
      <c r="P36" s="1110"/>
      <c r="Q36" s="877"/>
      <c r="R36" s="929"/>
      <c r="S36" s="1174">
        <f>O36</f>
        <v>0</v>
      </c>
      <c r="T36" s="1175">
        <v>230000000</v>
      </c>
    </row>
    <row r="37" spans="2:22" s="894" customFormat="1" x14ac:dyDescent="0.3">
      <c r="B37" s="878"/>
      <c r="C37" s="879">
        <v>1</v>
      </c>
      <c r="D37" s="879" t="s">
        <v>1255</v>
      </c>
      <c r="E37" s="879">
        <v>1</v>
      </c>
      <c r="F37" s="879" t="s">
        <v>1255</v>
      </c>
      <c r="G37" s="879" t="s">
        <v>1261</v>
      </c>
      <c r="H37" s="879" t="s">
        <v>1255</v>
      </c>
      <c r="I37" s="880" t="s">
        <v>1264</v>
      </c>
      <c r="J37" s="1442" t="s">
        <v>1528</v>
      </c>
      <c r="K37" s="1443"/>
      <c r="L37" s="1444"/>
      <c r="M37" s="881" t="s">
        <v>559</v>
      </c>
      <c r="N37" s="893"/>
      <c r="O37" s="883"/>
      <c r="P37" s="1112">
        <f>SUM(P38:P43)</f>
        <v>831274550</v>
      </c>
      <c r="Q37" s="884"/>
      <c r="R37" s="885"/>
      <c r="S37" s="1176"/>
      <c r="T37" s="1175"/>
    </row>
    <row r="38" spans="2:22" s="850" customFormat="1" ht="31.2" x14ac:dyDescent="0.3">
      <c r="B38" s="895"/>
      <c r="C38" s="896">
        <v>1</v>
      </c>
      <c r="D38" s="896" t="s">
        <v>1255</v>
      </c>
      <c r="E38" s="896">
        <v>1</v>
      </c>
      <c r="F38" s="896" t="s">
        <v>1255</v>
      </c>
      <c r="G38" s="896" t="s">
        <v>1261</v>
      </c>
      <c r="H38" s="896" t="s">
        <v>1255</v>
      </c>
      <c r="I38" s="859" t="s">
        <v>1264</v>
      </c>
      <c r="J38" s="900" t="s">
        <v>1255</v>
      </c>
      <c r="K38" s="1450" t="s">
        <v>1529</v>
      </c>
      <c r="L38" s="1450"/>
      <c r="M38" s="860" t="s">
        <v>1622</v>
      </c>
      <c r="N38" s="847" t="s">
        <v>572</v>
      </c>
      <c r="O38" s="862" t="s">
        <v>354</v>
      </c>
      <c r="P38" s="1109">
        <v>50000000</v>
      </c>
      <c r="Q38" s="863" t="s">
        <v>577</v>
      </c>
      <c r="R38" s="928"/>
      <c r="S38" s="1177"/>
      <c r="T38" s="885">
        <f>T39</f>
        <v>230000000</v>
      </c>
    </row>
    <row r="39" spans="2:22" s="850" customFormat="1" x14ac:dyDescent="0.3">
      <c r="B39" s="901"/>
      <c r="C39" s="902">
        <v>1</v>
      </c>
      <c r="D39" s="902" t="s">
        <v>1255</v>
      </c>
      <c r="E39" s="902">
        <v>1</v>
      </c>
      <c r="F39" s="902" t="s">
        <v>1255</v>
      </c>
      <c r="G39" s="902" t="s">
        <v>1261</v>
      </c>
      <c r="H39" s="902" t="s">
        <v>1255</v>
      </c>
      <c r="I39" s="925" t="s">
        <v>1264</v>
      </c>
      <c r="J39" s="903" t="s">
        <v>1261</v>
      </c>
      <c r="K39" s="1445" t="s">
        <v>1306</v>
      </c>
      <c r="L39" s="1445"/>
      <c r="M39" s="864" t="s">
        <v>1623</v>
      </c>
      <c r="N39" s="847" t="s">
        <v>572</v>
      </c>
      <c r="O39" s="848" t="s">
        <v>29</v>
      </c>
      <c r="P39" s="1111">
        <v>231274550</v>
      </c>
      <c r="Q39" s="849" t="s">
        <v>577</v>
      </c>
      <c r="R39" s="930"/>
      <c r="S39" s="1174" t="str">
        <f>O39</f>
        <v>12 Bulan</v>
      </c>
      <c r="T39" s="1175">
        <v>230000000</v>
      </c>
    </row>
    <row r="40" spans="2:22" s="850" customFormat="1" ht="31.2" x14ac:dyDescent="0.3">
      <c r="B40" s="901"/>
      <c r="C40" s="902">
        <v>1</v>
      </c>
      <c r="D40" s="902" t="s">
        <v>1255</v>
      </c>
      <c r="E40" s="902">
        <v>1</v>
      </c>
      <c r="F40" s="902" t="s">
        <v>1255</v>
      </c>
      <c r="G40" s="902" t="s">
        <v>1261</v>
      </c>
      <c r="H40" s="902" t="s">
        <v>1255</v>
      </c>
      <c r="I40" s="925" t="s">
        <v>1444</v>
      </c>
      <c r="J40" s="903" t="s">
        <v>1255</v>
      </c>
      <c r="K40" s="1445" t="s">
        <v>1532</v>
      </c>
      <c r="L40" s="1445"/>
      <c r="M40" s="864" t="s">
        <v>1560</v>
      </c>
      <c r="N40" s="847" t="s">
        <v>572</v>
      </c>
      <c r="O40" s="848" t="s">
        <v>151</v>
      </c>
      <c r="P40" s="1111">
        <v>200000000</v>
      </c>
      <c r="Q40" s="849" t="s">
        <v>577</v>
      </c>
      <c r="R40" s="930"/>
      <c r="S40" s="1174" t="str">
        <f>O40</f>
        <v>3 Dokumen</v>
      </c>
      <c r="T40" s="1175">
        <v>115000000</v>
      </c>
    </row>
    <row r="41" spans="2:22" s="894" customFormat="1" ht="31.2" x14ac:dyDescent="0.3">
      <c r="B41" s="901"/>
      <c r="C41" s="902">
        <v>1</v>
      </c>
      <c r="D41" s="902" t="s">
        <v>1255</v>
      </c>
      <c r="E41" s="902">
        <v>1</v>
      </c>
      <c r="F41" s="902" t="s">
        <v>1255</v>
      </c>
      <c r="G41" s="902" t="s">
        <v>1261</v>
      </c>
      <c r="H41" s="902" t="s">
        <v>1255</v>
      </c>
      <c r="I41" s="925" t="s">
        <v>1444</v>
      </c>
      <c r="J41" s="903" t="s">
        <v>1258</v>
      </c>
      <c r="K41" s="1445" t="s">
        <v>1531</v>
      </c>
      <c r="L41" s="1445"/>
      <c r="M41" s="864" t="s">
        <v>1624</v>
      </c>
      <c r="N41" s="847" t="s">
        <v>572</v>
      </c>
      <c r="O41" s="848" t="s">
        <v>1540</v>
      </c>
      <c r="P41" s="1111">
        <v>200000000</v>
      </c>
      <c r="Q41" s="849" t="s">
        <v>577</v>
      </c>
      <c r="R41" s="930"/>
      <c r="S41" s="1174" t="str">
        <f>O41</f>
        <v>Monev Kinerja</v>
      </c>
      <c r="T41" s="1175">
        <v>345000000</v>
      </c>
    </row>
    <row r="42" spans="2:22" s="894" customFormat="1" ht="31.2" x14ac:dyDescent="0.3">
      <c r="B42" s="901"/>
      <c r="C42" s="902">
        <v>1</v>
      </c>
      <c r="D42" s="902" t="s">
        <v>1255</v>
      </c>
      <c r="E42" s="902">
        <v>1</v>
      </c>
      <c r="F42" s="902" t="s">
        <v>1255</v>
      </c>
      <c r="G42" s="902" t="s">
        <v>1261</v>
      </c>
      <c r="H42" s="902" t="s">
        <v>1255</v>
      </c>
      <c r="I42" s="925" t="s">
        <v>1444</v>
      </c>
      <c r="J42" s="903" t="s">
        <v>1256</v>
      </c>
      <c r="K42" s="1445" t="s">
        <v>1533</v>
      </c>
      <c r="L42" s="1445"/>
      <c r="M42" s="864" t="s">
        <v>1559</v>
      </c>
      <c r="N42" s="847" t="s">
        <v>572</v>
      </c>
      <c r="O42" s="848" t="s">
        <v>29</v>
      </c>
      <c r="P42" s="1111">
        <v>150000000</v>
      </c>
      <c r="Q42" s="849" t="s">
        <v>577</v>
      </c>
      <c r="R42" s="930"/>
      <c r="S42" s="1176"/>
      <c r="T42" s="1175"/>
    </row>
    <row r="43" spans="2:22" s="850" customFormat="1" x14ac:dyDescent="0.3">
      <c r="B43" s="874"/>
      <c r="C43" s="902"/>
      <c r="D43" s="902"/>
      <c r="E43" s="902"/>
      <c r="F43" s="902"/>
      <c r="G43" s="902"/>
      <c r="H43" s="902"/>
      <c r="I43" s="925"/>
      <c r="J43" s="903"/>
      <c r="K43" s="1499"/>
      <c r="L43" s="1499"/>
      <c r="M43" s="904"/>
      <c r="N43" s="847"/>
      <c r="O43" s="905"/>
      <c r="P43" s="1114"/>
      <c r="Q43" s="906"/>
      <c r="R43" s="932"/>
      <c r="S43" s="1177"/>
      <c r="T43" s="885">
        <f>SUM(T44:T46)</f>
        <v>633000000</v>
      </c>
    </row>
    <row r="44" spans="2:22" s="894" customFormat="1" x14ac:dyDescent="0.3">
      <c r="B44" s="961">
        <v>1</v>
      </c>
      <c r="C44" s="962" t="s">
        <v>1255</v>
      </c>
      <c r="D44" s="962" t="s">
        <v>1261</v>
      </c>
      <c r="E44" s="962">
        <v>1</v>
      </c>
      <c r="F44" s="962" t="s">
        <v>1255</v>
      </c>
      <c r="G44" s="962" t="s">
        <v>1261</v>
      </c>
      <c r="H44" s="963" t="s">
        <v>1255</v>
      </c>
      <c r="I44" s="964">
        <v>10</v>
      </c>
      <c r="J44" s="1500" t="s">
        <v>730</v>
      </c>
      <c r="K44" s="1501"/>
      <c r="L44" s="1502"/>
      <c r="M44" s="965"/>
      <c r="N44" s="966"/>
      <c r="O44" s="967"/>
      <c r="P44" s="1115">
        <f>SUM(P45:P52)</f>
        <v>3005000000</v>
      </c>
      <c r="Q44" s="968"/>
      <c r="R44" s="969"/>
      <c r="S44" s="1178">
        <f>O44</f>
        <v>0</v>
      </c>
      <c r="T44" s="1175">
        <v>230000000</v>
      </c>
      <c r="V44" s="907"/>
    </row>
    <row r="45" spans="2:22" s="850" customFormat="1" ht="46.8" x14ac:dyDescent="0.3">
      <c r="B45" s="970">
        <v>1</v>
      </c>
      <c r="C45" s="971" t="s">
        <v>1255</v>
      </c>
      <c r="D45" s="971" t="s">
        <v>1261</v>
      </c>
      <c r="E45" s="971">
        <v>1</v>
      </c>
      <c r="F45" s="971" t="s">
        <v>1255</v>
      </c>
      <c r="G45" s="971" t="s">
        <v>1261</v>
      </c>
      <c r="H45" s="971" t="s">
        <v>1255</v>
      </c>
      <c r="I45" s="972">
        <v>10</v>
      </c>
      <c r="J45" s="1145" t="s">
        <v>1255</v>
      </c>
      <c r="K45" s="1553" t="s">
        <v>1435</v>
      </c>
      <c r="L45" s="1554"/>
      <c r="M45" s="1142" t="s">
        <v>1436</v>
      </c>
      <c r="N45" s="974" t="s">
        <v>572</v>
      </c>
      <c r="O45" s="975" t="s">
        <v>1541</v>
      </c>
      <c r="P45" s="1116">
        <v>303000000</v>
      </c>
      <c r="Q45" s="976" t="s">
        <v>577</v>
      </c>
      <c r="R45" s="977"/>
      <c r="S45" s="1178" t="str">
        <f t="shared" ref="S45:S46" si="3">O45</f>
        <v>1 Dokumen, 6 x Kegiatan, 276 Orang</v>
      </c>
      <c r="T45" s="1175">
        <v>230000000</v>
      </c>
      <c r="V45" s="907"/>
    </row>
    <row r="46" spans="2:22" s="850" customFormat="1" ht="47.25" customHeight="1" x14ac:dyDescent="0.3">
      <c r="B46" s="970">
        <v>1</v>
      </c>
      <c r="C46" s="971" t="s">
        <v>1255</v>
      </c>
      <c r="D46" s="971" t="s">
        <v>1261</v>
      </c>
      <c r="E46" s="971">
        <v>1</v>
      </c>
      <c r="F46" s="971" t="s">
        <v>1255</v>
      </c>
      <c r="G46" s="971" t="s">
        <v>1261</v>
      </c>
      <c r="H46" s="971" t="s">
        <v>1255</v>
      </c>
      <c r="I46" s="972">
        <v>10</v>
      </c>
      <c r="J46" s="1146" t="s">
        <v>1258</v>
      </c>
      <c r="K46" s="1551" t="s">
        <v>1631</v>
      </c>
      <c r="L46" s="1552"/>
      <c r="M46" s="1143" t="s">
        <v>1438</v>
      </c>
      <c r="N46" s="980" t="s">
        <v>572</v>
      </c>
      <c r="O46" s="981" t="s">
        <v>1542</v>
      </c>
      <c r="P46" s="1117">
        <v>220000000</v>
      </c>
      <c r="Q46" s="982" t="s">
        <v>577</v>
      </c>
      <c r="R46" s="983"/>
      <c r="S46" s="1178" t="str">
        <f t="shared" si="3"/>
        <v>1 Dokumen, 1 x Kegiatan, 144 Orang</v>
      </c>
      <c r="T46" s="1175">
        <v>173000000</v>
      </c>
      <c r="V46" s="907"/>
    </row>
    <row r="47" spans="2:22" s="850" customFormat="1" ht="36" customHeight="1" x14ac:dyDescent="0.3">
      <c r="B47" s="970">
        <v>1</v>
      </c>
      <c r="C47" s="971" t="s">
        <v>1255</v>
      </c>
      <c r="D47" s="971" t="s">
        <v>1261</v>
      </c>
      <c r="E47" s="971">
        <v>1</v>
      </c>
      <c r="F47" s="971" t="s">
        <v>1255</v>
      </c>
      <c r="G47" s="971" t="s">
        <v>1261</v>
      </c>
      <c r="H47" s="971" t="s">
        <v>1255</v>
      </c>
      <c r="I47" s="972">
        <v>10</v>
      </c>
      <c r="J47" s="1146" t="s">
        <v>1256</v>
      </c>
      <c r="K47" s="1549" t="s">
        <v>1482</v>
      </c>
      <c r="L47" s="1550"/>
      <c r="M47" s="1143" t="s">
        <v>1439</v>
      </c>
      <c r="N47" s="980" t="s">
        <v>572</v>
      </c>
      <c r="O47" s="981" t="s">
        <v>279</v>
      </c>
      <c r="P47" s="1117">
        <v>1089000000</v>
      </c>
      <c r="Q47" s="982" t="s">
        <v>577</v>
      </c>
      <c r="R47" s="983"/>
      <c r="S47" s="905"/>
      <c r="T47" s="1180"/>
      <c r="V47" s="907"/>
    </row>
    <row r="48" spans="2:22" s="850" customFormat="1" ht="31.2" x14ac:dyDescent="0.3">
      <c r="B48" s="984">
        <v>1</v>
      </c>
      <c r="C48" s="985" t="s">
        <v>1255</v>
      </c>
      <c r="D48" s="985" t="s">
        <v>1261</v>
      </c>
      <c r="E48" s="985">
        <v>1</v>
      </c>
      <c r="F48" s="985" t="s">
        <v>1255</v>
      </c>
      <c r="G48" s="985" t="s">
        <v>1261</v>
      </c>
      <c r="H48" s="985" t="s">
        <v>1255</v>
      </c>
      <c r="I48" s="978">
        <v>10</v>
      </c>
      <c r="J48" s="978"/>
      <c r="K48" s="1545" t="s">
        <v>1567</v>
      </c>
      <c r="L48" s="1546"/>
      <c r="M48" s="1144" t="s">
        <v>1633</v>
      </c>
      <c r="N48" s="987" t="s">
        <v>572</v>
      </c>
      <c r="O48" s="981">
        <v>1</v>
      </c>
      <c r="P48" s="1117">
        <v>303000000</v>
      </c>
      <c r="Q48" s="982" t="s">
        <v>577</v>
      </c>
      <c r="R48" s="983"/>
      <c r="S48" s="1181"/>
      <c r="T48" s="1182">
        <f>SUM(T49:T51)</f>
        <v>1864000000</v>
      </c>
      <c r="V48" s="907"/>
    </row>
    <row r="49" spans="2:35" s="850" customFormat="1" ht="46.8" x14ac:dyDescent="0.3">
      <c r="B49" s="984">
        <v>1</v>
      </c>
      <c r="C49" s="985" t="s">
        <v>1255</v>
      </c>
      <c r="D49" s="985" t="s">
        <v>1261</v>
      </c>
      <c r="E49" s="985">
        <v>1</v>
      </c>
      <c r="F49" s="985" t="s">
        <v>1255</v>
      </c>
      <c r="G49" s="985" t="s">
        <v>1261</v>
      </c>
      <c r="H49" s="985" t="s">
        <v>1255</v>
      </c>
      <c r="I49" s="978">
        <v>10</v>
      </c>
      <c r="J49" s="978"/>
      <c r="K49" s="1547" t="s">
        <v>1632</v>
      </c>
      <c r="L49" s="1548"/>
      <c r="M49" s="1144" t="s">
        <v>1634</v>
      </c>
      <c r="N49" s="987" t="s">
        <v>572</v>
      </c>
      <c r="O49" s="981">
        <v>1</v>
      </c>
      <c r="P49" s="1117">
        <v>303000000</v>
      </c>
      <c r="Q49" s="982" t="s">
        <v>577</v>
      </c>
      <c r="R49" s="988"/>
      <c r="S49" s="1183">
        <f>O49</f>
        <v>1</v>
      </c>
      <c r="T49" s="1175">
        <v>333000000</v>
      </c>
      <c r="V49" s="907"/>
    </row>
    <row r="50" spans="2:35" s="850" customFormat="1" ht="47.25" customHeight="1" x14ac:dyDescent="0.3">
      <c r="B50" s="984">
        <v>1</v>
      </c>
      <c r="C50" s="985" t="s">
        <v>1255</v>
      </c>
      <c r="D50" s="985" t="s">
        <v>1261</v>
      </c>
      <c r="E50" s="985">
        <v>1</v>
      </c>
      <c r="F50" s="985" t="s">
        <v>1255</v>
      </c>
      <c r="G50" s="985" t="s">
        <v>1261</v>
      </c>
      <c r="H50" s="985" t="s">
        <v>1255</v>
      </c>
      <c r="I50" s="978">
        <v>10</v>
      </c>
      <c r="J50" s="978"/>
      <c r="K50" s="1547" t="s">
        <v>1635</v>
      </c>
      <c r="L50" s="1548"/>
      <c r="M50" s="1144" t="s">
        <v>1636</v>
      </c>
      <c r="N50" s="987" t="s">
        <v>572</v>
      </c>
      <c r="O50" s="981">
        <v>1</v>
      </c>
      <c r="P50" s="1117">
        <v>424000000</v>
      </c>
      <c r="Q50" s="982" t="s">
        <v>577</v>
      </c>
      <c r="R50" s="988"/>
      <c r="S50" s="1183">
        <f t="shared" ref="S50:S51" si="4">O50</f>
        <v>1</v>
      </c>
      <c r="T50" s="1179">
        <v>333000000</v>
      </c>
      <c r="V50" s="907"/>
    </row>
    <row r="51" spans="2:35" s="850" customFormat="1" ht="31.5" customHeight="1" x14ac:dyDescent="0.3">
      <c r="B51" s="984">
        <v>1</v>
      </c>
      <c r="C51" s="985" t="s">
        <v>1255</v>
      </c>
      <c r="D51" s="985" t="s">
        <v>1261</v>
      </c>
      <c r="E51" s="985">
        <v>1</v>
      </c>
      <c r="F51" s="985" t="s">
        <v>1255</v>
      </c>
      <c r="G51" s="985" t="s">
        <v>1261</v>
      </c>
      <c r="H51" s="985" t="s">
        <v>1255</v>
      </c>
      <c r="I51" s="978">
        <v>10</v>
      </c>
      <c r="J51" s="978"/>
      <c r="K51" s="1547" t="s">
        <v>1637</v>
      </c>
      <c r="L51" s="1548"/>
      <c r="M51" s="1144" t="s">
        <v>1638</v>
      </c>
      <c r="N51" s="987" t="s">
        <v>572</v>
      </c>
      <c r="O51" s="981">
        <v>1</v>
      </c>
      <c r="P51" s="1117">
        <v>363000000</v>
      </c>
      <c r="Q51" s="982" t="s">
        <v>577</v>
      </c>
      <c r="R51" s="988"/>
      <c r="S51" s="1183">
        <f t="shared" si="4"/>
        <v>1</v>
      </c>
      <c r="T51" s="1179">
        <v>1198000000</v>
      </c>
      <c r="V51" s="907"/>
    </row>
    <row r="52" spans="2:35" s="850" customFormat="1" x14ac:dyDescent="0.3">
      <c r="B52" s="989"/>
      <c r="C52" s="990"/>
      <c r="D52" s="990"/>
      <c r="E52" s="990"/>
      <c r="F52" s="990"/>
      <c r="G52" s="990"/>
      <c r="H52" s="990"/>
      <c r="I52" s="991"/>
      <c r="J52" s="992"/>
      <c r="K52" s="993"/>
      <c r="L52" s="994"/>
      <c r="M52" s="995"/>
      <c r="N52" s="996"/>
      <c r="O52" s="997"/>
      <c r="P52" s="1118"/>
      <c r="Q52" s="998"/>
      <c r="R52" s="999"/>
      <c r="S52" s="1184"/>
      <c r="T52" s="1185"/>
      <c r="V52" s="907"/>
    </row>
    <row r="53" spans="2:35" s="911" customFormat="1" x14ac:dyDescent="0.3">
      <c r="B53" s="1011">
        <v>1</v>
      </c>
      <c r="C53" s="1012" t="s">
        <v>1255</v>
      </c>
      <c r="D53" s="1012" t="s">
        <v>1261</v>
      </c>
      <c r="E53" s="1012">
        <v>1</v>
      </c>
      <c r="F53" s="1012" t="s">
        <v>1255</v>
      </c>
      <c r="G53" s="1012" t="s">
        <v>1261</v>
      </c>
      <c r="H53" s="1012" t="s">
        <v>1255</v>
      </c>
      <c r="I53" s="1013">
        <v>11</v>
      </c>
      <c r="J53" s="1525" t="s">
        <v>1535</v>
      </c>
      <c r="K53" s="1526"/>
      <c r="L53" s="1527"/>
      <c r="M53" s="1014"/>
      <c r="N53" s="1015"/>
      <c r="O53" s="1016"/>
      <c r="P53" s="1120">
        <f>SUM(P54:P59)</f>
        <v>32980000000</v>
      </c>
      <c r="Q53" s="1017"/>
      <c r="R53" s="1018"/>
      <c r="S53" s="1186"/>
      <c r="T53" s="1187">
        <f>SUM(T54:T57)</f>
        <v>7375000000</v>
      </c>
      <c r="U53" s="909"/>
      <c r="V53" s="910"/>
      <c r="W53" s="909"/>
      <c r="X53" s="909"/>
      <c r="Y53" s="909"/>
      <c r="Z53" s="909"/>
      <c r="AA53" s="909"/>
      <c r="AB53" s="909"/>
      <c r="AC53" s="909"/>
      <c r="AD53" s="909"/>
      <c r="AE53" s="909"/>
      <c r="AF53" s="909"/>
      <c r="AG53" s="909"/>
      <c r="AH53" s="909"/>
      <c r="AI53" s="909"/>
    </row>
    <row r="54" spans="2:35" s="850" customFormat="1" ht="15.75" customHeight="1" x14ac:dyDescent="0.3">
      <c r="B54" s="1019">
        <v>1</v>
      </c>
      <c r="C54" s="1020" t="s">
        <v>1255</v>
      </c>
      <c r="D54" s="1020" t="s">
        <v>1261</v>
      </c>
      <c r="E54" s="1020">
        <v>1</v>
      </c>
      <c r="F54" s="1020" t="s">
        <v>1255</v>
      </c>
      <c r="G54" s="1020" t="s">
        <v>1261</v>
      </c>
      <c r="H54" s="1020" t="s">
        <v>1255</v>
      </c>
      <c r="I54" s="1021">
        <v>11</v>
      </c>
      <c r="J54" s="1157" t="s">
        <v>1255</v>
      </c>
      <c r="K54" s="1537" t="s">
        <v>725</v>
      </c>
      <c r="L54" s="1538"/>
      <c r="M54" s="1156" t="s">
        <v>1639</v>
      </c>
      <c r="N54" s="1024" t="s">
        <v>572</v>
      </c>
      <c r="O54" s="1025" t="s">
        <v>1543</v>
      </c>
      <c r="P54" s="1121">
        <v>3945000000</v>
      </c>
      <c r="Q54" s="1026" t="s">
        <v>577</v>
      </c>
      <c r="R54" s="1027"/>
      <c r="S54" s="1188" t="s">
        <v>1672</v>
      </c>
      <c r="T54" s="1175">
        <v>5825000000</v>
      </c>
      <c r="V54" s="907"/>
    </row>
    <row r="55" spans="2:35" s="850" customFormat="1" ht="31.5" customHeight="1" x14ac:dyDescent="0.3">
      <c r="B55" s="1028">
        <v>1</v>
      </c>
      <c r="C55" s="1029" t="s">
        <v>1255</v>
      </c>
      <c r="D55" s="1029" t="s">
        <v>1261</v>
      </c>
      <c r="E55" s="1029">
        <v>1</v>
      </c>
      <c r="F55" s="1029" t="s">
        <v>1255</v>
      </c>
      <c r="G55" s="1029" t="s">
        <v>1261</v>
      </c>
      <c r="H55" s="1029" t="s">
        <v>1255</v>
      </c>
      <c r="I55" s="1030">
        <v>11</v>
      </c>
      <c r="J55" s="1158" t="s">
        <v>1258</v>
      </c>
      <c r="K55" s="1537" t="s">
        <v>727</v>
      </c>
      <c r="L55" s="1538"/>
      <c r="M55" s="1156" t="s">
        <v>1640</v>
      </c>
      <c r="N55" s="1024" t="s">
        <v>572</v>
      </c>
      <c r="O55" s="1033" t="s">
        <v>1580</v>
      </c>
      <c r="P55" s="1122">
        <v>29035000000</v>
      </c>
      <c r="Q55" s="1034" t="s">
        <v>577</v>
      </c>
      <c r="R55" s="1035"/>
      <c r="S55" s="1188" t="s">
        <v>285</v>
      </c>
      <c r="T55" s="1175">
        <v>1550000000</v>
      </c>
      <c r="V55" s="907"/>
    </row>
    <row r="56" spans="2:35" s="850" customFormat="1" ht="31.2" x14ac:dyDescent="0.3">
      <c r="B56" s="1147"/>
      <c r="C56" s="1148"/>
      <c r="D56" s="1148"/>
      <c r="E56" s="1148"/>
      <c r="F56" s="1148"/>
      <c r="G56" s="1148"/>
      <c r="H56" s="1148"/>
      <c r="I56" s="1149"/>
      <c r="J56" s="1150"/>
      <c r="K56" s="1532" t="s">
        <v>1641</v>
      </c>
      <c r="L56" s="1534"/>
      <c r="M56" s="1156" t="s">
        <v>1642</v>
      </c>
      <c r="N56" s="1151"/>
      <c r="O56" s="1152"/>
      <c r="P56" s="1153"/>
      <c r="Q56" s="1154"/>
      <c r="R56" s="1155"/>
      <c r="S56" s="1188"/>
      <c r="T56" s="1175"/>
      <c r="V56" s="907"/>
    </row>
    <row r="57" spans="2:35" s="850" customFormat="1" x14ac:dyDescent="0.3">
      <c r="B57" s="1147"/>
      <c r="C57" s="1148"/>
      <c r="D57" s="1148"/>
      <c r="E57" s="1148"/>
      <c r="F57" s="1148"/>
      <c r="G57" s="1148"/>
      <c r="H57" s="1148"/>
      <c r="I57" s="1149"/>
      <c r="J57" s="1150"/>
      <c r="K57" s="1535" t="s">
        <v>1260</v>
      </c>
      <c r="L57" s="1536"/>
      <c r="M57" s="1162" t="s">
        <v>1643</v>
      </c>
      <c r="N57" s="1151"/>
      <c r="O57" s="1152"/>
      <c r="P57" s="1153"/>
      <c r="Q57" s="1154"/>
      <c r="R57" s="1155"/>
      <c r="S57" s="1188"/>
      <c r="T57" s="1175"/>
      <c r="V57" s="907"/>
    </row>
    <row r="58" spans="2:35" s="850" customFormat="1" x14ac:dyDescent="0.3">
      <c r="B58" s="1147"/>
      <c r="C58" s="1148"/>
      <c r="D58" s="1148"/>
      <c r="E58" s="1148"/>
      <c r="F58" s="1148"/>
      <c r="G58" s="1148"/>
      <c r="H58" s="1148"/>
      <c r="I58" s="1149"/>
      <c r="J58" s="1150"/>
      <c r="K58" s="1159"/>
      <c r="L58" s="1160"/>
      <c r="M58" s="1161"/>
      <c r="N58" s="1151"/>
      <c r="O58" s="1152"/>
      <c r="P58" s="1153"/>
      <c r="Q58" s="1154"/>
      <c r="R58" s="1155"/>
      <c r="S58" s="1189"/>
      <c r="T58" s="1190"/>
      <c r="V58" s="907"/>
    </row>
    <row r="59" spans="2:35" s="914" customFormat="1" x14ac:dyDescent="0.3">
      <c r="B59" s="1036"/>
      <c r="C59" s="1037"/>
      <c r="D59" s="1037"/>
      <c r="E59" s="1037"/>
      <c r="F59" s="1037"/>
      <c r="G59" s="1037"/>
      <c r="H59" s="1037"/>
      <c r="I59" s="1038"/>
      <c r="J59" s="1039"/>
      <c r="K59" s="1040"/>
      <c r="L59" s="1041"/>
      <c r="M59" s="1042"/>
      <c r="N59" s="1043"/>
      <c r="O59" s="1044"/>
      <c r="P59" s="1123"/>
      <c r="Q59" s="1045"/>
      <c r="R59" s="1046"/>
      <c r="S59" s="1191"/>
      <c r="T59" s="1187">
        <f>SUM(T60:T62)</f>
        <v>10800000000</v>
      </c>
      <c r="U59" s="913"/>
      <c r="V59" s="910"/>
      <c r="W59" s="913"/>
      <c r="X59" s="913"/>
      <c r="Y59" s="913"/>
      <c r="Z59" s="913"/>
      <c r="AA59" s="913"/>
      <c r="AB59" s="913"/>
      <c r="AC59" s="913"/>
      <c r="AD59" s="913"/>
      <c r="AE59" s="913"/>
      <c r="AF59" s="913"/>
      <c r="AG59" s="913"/>
      <c r="AH59" s="913"/>
      <c r="AI59" s="913"/>
    </row>
    <row r="60" spans="2:35" s="894" customFormat="1" x14ac:dyDescent="0.3">
      <c r="B60" s="934">
        <v>1</v>
      </c>
      <c r="C60" s="935" t="s">
        <v>1255</v>
      </c>
      <c r="D60" s="935" t="s">
        <v>1261</v>
      </c>
      <c r="E60" s="935">
        <v>1</v>
      </c>
      <c r="F60" s="935" t="s">
        <v>1255</v>
      </c>
      <c r="G60" s="935" t="s">
        <v>1261</v>
      </c>
      <c r="H60" s="935" t="s">
        <v>1255</v>
      </c>
      <c r="I60" s="936">
        <v>12</v>
      </c>
      <c r="J60" s="1517" t="s">
        <v>745</v>
      </c>
      <c r="K60" s="1518"/>
      <c r="L60" s="1519"/>
      <c r="M60" s="957"/>
      <c r="N60" s="958"/>
      <c r="O60" s="958"/>
      <c r="P60" s="1124">
        <f>SUM(P61:P69)</f>
        <v>101800000000</v>
      </c>
      <c r="Q60" s="959"/>
      <c r="R60" s="960"/>
      <c r="S60" s="1192"/>
      <c r="T60" s="1193"/>
      <c r="V60" s="907"/>
    </row>
    <row r="61" spans="2:35" s="894" customFormat="1" ht="31.2" x14ac:dyDescent="0.3">
      <c r="B61" s="937">
        <v>1</v>
      </c>
      <c r="C61" s="938" t="s">
        <v>1255</v>
      </c>
      <c r="D61" s="938" t="s">
        <v>1261</v>
      </c>
      <c r="E61" s="938">
        <v>1</v>
      </c>
      <c r="F61" s="938" t="s">
        <v>1255</v>
      </c>
      <c r="G61" s="938" t="s">
        <v>1261</v>
      </c>
      <c r="H61" s="938" t="s">
        <v>1255</v>
      </c>
      <c r="I61" s="939">
        <v>12</v>
      </c>
      <c r="J61" s="1165" t="s">
        <v>1255</v>
      </c>
      <c r="K61" s="1543" t="s">
        <v>1442</v>
      </c>
      <c r="L61" s="1544"/>
      <c r="M61" s="1163" t="s">
        <v>1443</v>
      </c>
      <c r="N61" s="1048" t="s">
        <v>572</v>
      </c>
      <c r="O61" s="1049" t="s">
        <v>279</v>
      </c>
      <c r="P61" s="1125">
        <v>200000000</v>
      </c>
      <c r="Q61" s="1050" t="s">
        <v>577</v>
      </c>
      <c r="R61" s="1051"/>
      <c r="S61" s="1178" t="s">
        <v>285</v>
      </c>
      <c r="T61" s="1179">
        <v>9000000000</v>
      </c>
      <c r="V61" s="907"/>
    </row>
    <row r="62" spans="2:35" s="850" customFormat="1" ht="31.2" x14ac:dyDescent="0.3">
      <c r="B62" s="937">
        <v>1</v>
      </c>
      <c r="C62" s="938" t="s">
        <v>1255</v>
      </c>
      <c r="D62" s="938" t="s">
        <v>1261</v>
      </c>
      <c r="E62" s="938">
        <v>1</v>
      </c>
      <c r="F62" s="938" t="s">
        <v>1255</v>
      </c>
      <c r="G62" s="938" t="s">
        <v>1261</v>
      </c>
      <c r="H62" s="938" t="s">
        <v>1255</v>
      </c>
      <c r="I62" s="939">
        <v>12</v>
      </c>
      <c r="J62" s="1064" t="s">
        <v>1258</v>
      </c>
      <c r="K62" s="1541" t="s">
        <v>1605</v>
      </c>
      <c r="L62" s="1542"/>
      <c r="M62" s="1156" t="s">
        <v>1644</v>
      </c>
      <c r="N62" s="942" t="s">
        <v>572</v>
      </c>
      <c r="O62" s="943" t="s">
        <v>292</v>
      </c>
      <c r="P62" s="1126">
        <f>3000000000+10500000000+5250000000+60000000000+11000000000+5250000000</f>
        <v>95000000000</v>
      </c>
      <c r="Q62" s="944" t="s">
        <v>577</v>
      </c>
      <c r="R62" s="945"/>
      <c r="S62" s="1178" t="s">
        <v>151</v>
      </c>
      <c r="T62" s="1179">
        <v>1800000000</v>
      </c>
      <c r="V62" s="907"/>
    </row>
    <row r="63" spans="2:35" s="850" customFormat="1" ht="31.2" x14ac:dyDescent="0.3">
      <c r="B63" s="937">
        <v>1</v>
      </c>
      <c r="C63" s="938" t="s">
        <v>1255</v>
      </c>
      <c r="D63" s="938" t="s">
        <v>1261</v>
      </c>
      <c r="E63" s="938">
        <v>1</v>
      </c>
      <c r="F63" s="938" t="s">
        <v>1255</v>
      </c>
      <c r="G63" s="938" t="s">
        <v>1261</v>
      </c>
      <c r="H63" s="938" t="s">
        <v>1255</v>
      </c>
      <c r="I63" s="939">
        <v>12</v>
      </c>
      <c r="J63" s="1165" t="s">
        <v>1256</v>
      </c>
      <c r="K63" s="1541" t="s">
        <v>1440</v>
      </c>
      <c r="L63" s="1542"/>
      <c r="M63" s="1164" t="s">
        <v>1441</v>
      </c>
      <c r="N63" s="942" t="s">
        <v>572</v>
      </c>
      <c r="O63" s="943" t="s">
        <v>1606</v>
      </c>
      <c r="P63" s="1126">
        <v>2000000000</v>
      </c>
      <c r="Q63" s="944" t="s">
        <v>577</v>
      </c>
      <c r="R63" s="945"/>
      <c r="S63" s="1194"/>
      <c r="T63" s="1195"/>
      <c r="V63" s="907"/>
    </row>
    <row r="64" spans="2:35" s="850" customFormat="1" ht="31.5" customHeight="1" x14ac:dyDescent="0.3">
      <c r="B64" s="946">
        <v>1</v>
      </c>
      <c r="C64" s="947" t="s">
        <v>1255</v>
      </c>
      <c r="D64" s="947" t="s">
        <v>1261</v>
      </c>
      <c r="E64" s="947">
        <v>1</v>
      </c>
      <c r="F64" s="947" t="s">
        <v>1255</v>
      </c>
      <c r="G64" s="947" t="s">
        <v>1261</v>
      </c>
      <c r="H64" s="947" t="s">
        <v>1255</v>
      </c>
      <c r="I64" s="940">
        <v>12</v>
      </c>
      <c r="J64" s="940"/>
      <c r="K64" s="1532" t="s">
        <v>1645</v>
      </c>
      <c r="L64" s="1534"/>
      <c r="M64" s="1156" t="s">
        <v>1646</v>
      </c>
      <c r="N64" s="942" t="s">
        <v>572</v>
      </c>
      <c r="O64" s="943" t="s">
        <v>1610</v>
      </c>
      <c r="P64" s="1126">
        <v>200000000</v>
      </c>
      <c r="Q64" s="944" t="s">
        <v>577</v>
      </c>
      <c r="R64" s="945"/>
      <c r="S64" s="1191"/>
      <c r="T64" s="1187">
        <f>SUM(T65:T66)</f>
        <v>464000000</v>
      </c>
      <c r="V64" s="907"/>
    </row>
    <row r="65" spans="1:35" s="850" customFormat="1" ht="15.75" customHeight="1" x14ac:dyDescent="0.3">
      <c r="B65" s="946">
        <v>1</v>
      </c>
      <c r="C65" s="947" t="s">
        <v>1255</v>
      </c>
      <c r="D65" s="947" t="s">
        <v>1261</v>
      </c>
      <c r="E65" s="947">
        <v>1</v>
      </c>
      <c r="F65" s="947" t="s">
        <v>1255</v>
      </c>
      <c r="G65" s="947" t="s">
        <v>1261</v>
      </c>
      <c r="H65" s="947" t="s">
        <v>1255</v>
      </c>
      <c r="I65" s="940">
        <v>12</v>
      </c>
      <c r="J65" s="940"/>
      <c r="K65" s="1532" t="s">
        <v>1608</v>
      </c>
      <c r="L65" s="1533"/>
      <c r="M65" s="1156" t="s">
        <v>1647</v>
      </c>
      <c r="N65" s="942" t="s">
        <v>572</v>
      </c>
      <c r="O65" s="943" t="s">
        <v>279</v>
      </c>
      <c r="P65" s="1126">
        <v>300000000</v>
      </c>
      <c r="Q65" s="944" t="s">
        <v>577</v>
      </c>
      <c r="R65" s="945"/>
      <c r="S65" s="1192" t="str">
        <f>O65</f>
        <v>1 Dokumen</v>
      </c>
      <c r="T65" s="1193">
        <v>303000000</v>
      </c>
      <c r="V65" s="907"/>
    </row>
    <row r="66" spans="1:35" s="850" customFormat="1" ht="31.5" customHeight="1" x14ac:dyDescent="0.3">
      <c r="B66" s="946">
        <v>1</v>
      </c>
      <c r="C66" s="947" t="s">
        <v>1255</v>
      </c>
      <c r="D66" s="947" t="s">
        <v>1261</v>
      </c>
      <c r="E66" s="947">
        <v>1</v>
      </c>
      <c r="F66" s="947" t="s">
        <v>1255</v>
      </c>
      <c r="G66" s="947" t="s">
        <v>1261</v>
      </c>
      <c r="H66" s="947" t="s">
        <v>1255</v>
      </c>
      <c r="I66" s="940">
        <v>12</v>
      </c>
      <c r="J66" s="940"/>
      <c r="K66" s="1532" t="s">
        <v>1648</v>
      </c>
      <c r="L66" s="1533"/>
      <c r="M66" s="1156" t="s">
        <v>1649</v>
      </c>
      <c r="N66" s="942" t="s">
        <v>572</v>
      </c>
      <c r="O66" s="943" t="s">
        <v>1610</v>
      </c>
      <c r="P66" s="1126">
        <v>300000000</v>
      </c>
      <c r="Q66" s="944" t="s">
        <v>577</v>
      </c>
      <c r="R66" s="945"/>
      <c r="S66" s="1178" t="str">
        <f>O66</f>
        <v>1 Dokumen, 1 x Kegiatan</v>
      </c>
      <c r="T66" s="1179">
        <v>161000000</v>
      </c>
      <c r="V66" s="907"/>
    </row>
    <row r="67" spans="1:35" s="850" customFormat="1" ht="15.75" customHeight="1" thickBot="1" x14ac:dyDescent="0.35">
      <c r="B67" s="946">
        <v>1</v>
      </c>
      <c r="C67" s="947" t="s">
        <v>1255</v>
      </c>
      <c r="D67" s="947" t="s">
        <v>1261</v>
      </c>
      <c r="E67" s="947">
        <v>1</v>
      </c>
      <c r="F67" s="947" t="s">
        <v>1255</v>
      </c>
      <c r="G67" s="947" t="s">
        <v>1261</v>
      </c>
      <c r="H67" s="947" t="s">
        <v>1255</v>
      </c>
      <c r="I67" s="940">
        <v>12</v>
      </c>
      <c r="J67" s="940"/>
      <c r="K67" s="1532" t="s">
        <v>1650</v>
      </c>
      <c r="L67" s="1534"/>
      <c r="M67" s="1156" t="s">
        <v>1651</v>
      </c>
      <c r="N67" s="942" t="s">
        <v>572</v>
      </c>
      <c r="O67" s="943" t="s">
        <v>279</v>
      </c>
      <c r="P67" s="1126">
        <v>300000000</v>
      </c>
      <c r="Q67" s="944" t="s">
        <v>577</v>
      </c>
      <c r="R67" s="945"/>
      <c r="S67" s="1196"/>
      <c r="T67" s="1197"/>
      <c r="V67" s="907"/>
    </row>
    <row r="68" spans="1:35" s="850" customFormat="1" ht="31.5" customHeight="1" thickTop="1" x14ac:dyDescent="0.3">
      <c r="B68" s="946">
        <v>1</v>
      </c>
      <c r="C68" s="947" t="s">
        <v>1255</v>
      </c>
      <c r="D68" s="947" t="s">
        <v>1261</v>
      </c>
      <c r="E68" s="947">
        <v>1</v>
      </c>
      <c r="F68" s="947" t="s">
        <v>1255</v>
      </c>
      <c r="G68" s="947" t="s">
        <v>1261</v>
      </c>
      <c r="H68" s="947" t="s">
        <v>1255</v>
      </c>
      <c r="I68" s="940">
        <v>12</v>
      </c>
      <c r="J68" s="940"/>
      <c r="K68" s="1539" t="s">
        <v>1652</v>
      </c>
      <c r="L68" s="1540"/>
      <c r="M68" s="1156" t="s">
        <v>1653</v>
      </c>
      <c r="N68" s="942" t="s">
        <v>572</v>
      </c>
      <c r="O68" s="943" t="s">
        <v>1607</v>
      </c>
      <c r="P68" s="1126">
        <v>3500000000</v>
      </c>
      <c r="Q68" s="944" t="s">
        <v>577</v>
      </c>
      <c r="R68" s="945"/>
      <c r="S68" s="173"/>
      <c r="T68" s="1198"/>
      <c r="V68" s="907"/>
    </row>
    <row r="69" spans="1:35" s="914" customFormat="1" x14ac:dyDescent="0.3">
      <c r="B69" s="1062"/>
      <c r="C69" s="1063"/>
      <c r="D69" s="1063"/>
      <c r="E69" s="1063"/>
      <c r="F69" s="1063"/>
      <c r="G69" s="1063"/>
      <c r="H69" s="1063"/>
      <c r="I69" s="1064"/>
      <c r="J69" s="1064"/>
      <c r="K69" s="1065"/>
      <c r="L69" s="1066"/>
      <c r="M69" s="1067"/>
      <c r="N69" s="1068"/>
      <c r="O69" s="1068"/>
      <c r="P69" s="1129"/>
      <c r="Q69" s="1069"/>
      <c r="R69" s="1070"/>
      <c r="S69" s="173"/>
      <c r="T69" s="1198"/>
      <c r="U69" s="913"/>
      <c r="V69" s="910"/>
      <c r="W69" s="913"/>
      <c r="X69" s="913"/>
      <c r="Y69" s="913"/>
      <c r="Z69" s="913"/>
      <c r="AA69" s="913"/>
      <c r="AB69" s="913"/>
      <c r="AC69" s="913"/>
      <c r="AD69" s="913"/>
      <c r="AE69" s="913"/>
      <c r="AF69" s="913"/>
      <c r="AG69" s="913"/>
      <c r="AH69" s="913"/>
      <c r="AI69" s="913"/>
    </row>
    <row r="70" spans="1:35" s="894" customFormat="1" x14ac:dyDescent="0.3">
      <c r="A70" s="917"/>
      <c r="B70" s="1071">
        <v>1</v>
      </c>
      <c r="C70" s="1072" t="s">
        <v>1255</v>
      </c>
      <c r="D70" s="1072" t="s">
        <v>1261</v>
      </c>
      <c r="E70" s="1072">
        <v>1</v>
      </c>
      <c r="F70" s="1072" t="s">
        <v>1255</v>
      </c>
      <c r="G70" s="1072" t="s">
        <v>1261</v>
      </c>
      <c r="H70" s="1072" t="s">
        <v>1255</v>
      </c>
      <c r="I70" s="1073">
        <v>13</v>
      </c>
      <c r="J70" s="1463" t="s">
        <v>1536</v>
      </c>
      <c r="K70" s="1464"/>
      <c r="L70" s="1465"/>
      <c r="M70" s="1074"/>
      <c r="N70" s="1075"/>
      <c r="O70" s="1075"/>
      <c r="P70" s="1130">
        <f>SUM(P71:P80)</f>
        <v>1773000000</v>
      </c>
      <c r="Q70" s="1076"/>
      <c r="R70" s="1077"/>
      <c r="V70" s="907"/>
    </row>
    <row r="71" spans="1:35" s="894" customFormat="1" ht="31.2" x14ac:dyDescent="0.3">
      <c r="A71" s="917"/>
      <c r="B71" s="1078">
        <v>1</v>
      </c>
      <c r="C71" s="1079" t="s">
        <v>1255</v>
      </c>
      <c r="D71" s="1079" t="s">
        <v>1261</v>
      </c>
      <c r="E71" s="1079">
        <v>1</v>
      </c>
      <c r="F71" s="1079" t="s">
        <v>1255</v>
      </c>
      <c r="G71" s="1079" t="s">
        <v>1261</v>
      </c>
      <c r="H71" s="1079" t="s">
        <v>1255</v>
      </c>
      <c r="I71" s="1080">
        <v>13</v>
      </c>
      <c r="J71" s="1167" t="s">
        <v>1255</v>
      </c>
      <c r="K71" s="1537" t="s">
        <v>1537</v>
      </c>
      <c r="L71" s="1538"/>
      <c r="M71" s="1156" t="s">
        <v>1654</v>
      </c>
      <c r="N71" s="1082" t="s">
        <v>572</v>
      </c>
      <c r="O71" s="1083" t="s">
        <v>1544</v>
      </c>
      <c r="P71" s="1131">
        <v>275000000</v>
      </c>
      <c r="Q71" s="1084" t="s">
        <v>577</v>
      </c>
      <c r="R71" s="1085"/>
      <c r="V71" s="907"/>
    </row>
    <row r="72" spans="1:35" s="915" customFormat="1" ht="31.2" x14ac:dyDescent="0.3">
      <c r="B72" s="1086">
        <v>1</v>
      </c>
      <c r="C72" s="1087" t="s">
        <v>1255</v>
      </c>
      <c r="D72" s="1087" t="s">
        <v>1261</v>
      </c>
      <c r="E72" s="1087">
        <v>1</v>
      </c>
      <c r="F72" s="1087" t="s">
        <v>1255</v>
      </c>
      <c r="G72" s="1087" t="s">
        <v>1261</v>
      </c>
      <c r="H72" s="1087" t="s">
        <v>1255</v>
      </c>
      <c r="I72" s="1088">
        <v>13</v>
      </c>
      <c r="J72" s="1168" t="s">
        <v>1258</v>
      </c>
      <c r="K72" s="1523" t="s">
        <v>1538</v>
      </c>
      <c r="L72" s="1524"/>
      <c r="M72" s="1089" t="s">
        <v>1669</v>
      </c>
      <c r="N72" s="1090" t="s">
        <v>572</v>
      </c>
      <c r="O72" s="1091" t="s">
        <v>193</v>
      </c>
      <c r="P72" s="1132">
        <v>146000000</v>
      </c>
      <c r="Q72" s="1092" t="s">
        <v>577</v>
      </c>
      <c r="R72" s="1093"/>
      <c r="V72" s="916"/>
    </row>
    <row r="73" spans="1:35" s="915" customFormat="1" ht="31.2" x14ac:dyDescent="0.3">
      <c r="B73" s="1086">
        <v>1</v>
      </c>
      <c r="C73" s="1087" t="s">
        <v>1255</v>
      </c>
      <c r="D73" s="1087" t="s">
        <v>1261</v>
      </c>
      <c r="E73" s="1087">
        <v>1</v>
      </c>
      <c r="F73" s="1087" t="s">
        <v>1255</v>
      </c>
      <c r="G73" s="1087" t="s">
        <v>1261</v>
      </c>
      <c r="H73" s="1087" t="s">
        <v>1255</v>
      </c>
      <c r="I73" s="1088">
        <v>13</v>
      </c>
      <c r="J73" s="1088"/>
      <c r="K73" s="1532" t="s">
        <v>1655</v>
      </c>
      <c r="L73" s="1533"/>
      <c r="M73" s="1166" t="s">
        <v>1656</v>
      </c>
      <c r="N73" s="1090" t="s">
        <v>572</v>
      </c>
      <c r="O73" s="1091" t="s">
        <v>279</v>
      </c>
      <c r="P73" s="1132">
        <v>197000000</v>
      </c>
      <c r="Q73" s="1092" t="s">
        <v>577</v>
      </c>
      <c r="R73" s="1093"/>
      <c r="V73" s="916"/>
    </row>
    <row r="74" spans="1:35" s="915" customFormat="1" ht="62.4" x14ac:dyDescent="0.3">
      <c r="B74" s="1086">
        <v>1</v>
      </c>
      <c r="C74" s="1087" t="s">
        <v>1255</v>
      </c>
      <c r="D74" s="1087" t="s">
        <v>1261</v>
      </c>
      <c r="E74" s="1087">
        <v>1</v>
      </c>
      <c r="F74" s="1087" t="s">
        <v>1255</v>
      </c>
      <c r="G74" s="1087" t="s">
        <v>1261</v>
      </c>
      <c r="H74" s="1087" t="s">
        <v>1255</v>
      </c>
      <c r="I74" s="1088">
        <v>13</v>
      </c>
      <c r="J74" s="1088"/>
      <c r="K74" s="1532" t="s">
        <v>1657</v>
      </c>
      <c r="L74" s="1533"/>
      <c r="M74" s="1166" t="s">
        <v>1658</v>
      </c>
      <c r="N74" s="1090" t="s">
        <v>572</v>
      </c>
      <c r="O74" s="1091" t="s">
        <v>1601</v>
      </c>
      <c r="P74" s="1132">
        <v>199000000</v>
      </c>
      <c r="Q74" s="1092" t="s">
        <v>577</v>
      </c>
      <c r="R74" s="1093"/>
      <c r="V74" s="916"/>
    </row>
    <row r="75" spans="1:35" s="915" customFormat="1" x14ac:dyDescent="0.3">
      <c r="B75" s="1086">
        <v>1</v>
      </c>
      <c r="C75" s="1087" t="s">
        <v>1255</v>
      </c>
      <c r="D75" s="1087" t="s">
        <v>1261</v>
      </c>
      <c r="E75" s="1087">
        <v>1</v>
      </c>
      <c r="F75" s="1087" t="s">
        <v>1255</v>
      </c>
      <c r="G75" s="1087" t="s">
        <v>1261</v>
      </c>
      <c r="H75" s="1087" t="s">
        <v>1255</v>
      </c>
      <c r="I75" s="1088">
        <v>13</v>
      </c>
      <c r="J75" s="1088"/>
      <c r="K75" s="1532" t="s">
        <v>1659</v>
      </c>
      <c r="L75" s="1533"/>
      <c r="M75" s="1166" t="s">
        <v>1660</v>
      </c>
      <c r="N75" s="1090" t="s">
        <v>572</v>
      </c>
      <c r="O75" s="1091" t="s">
        <v>279</v>
      </c>
      <c r="P75" s="1132">
        <v>179000000</v>
      </c>
      <c r="Q75" s="1092" t="s">
        <v>577</v>
      </c>
      <c r="R75" s="1093"/>
      <c r="V75" s="916"/>
    </row>
    <row r="76" spans="1:35" s="915" customFormat="1" ht="31.2" x14ac:dyDescent="0.3">
      <c r="B76" s="1086">
        <v>1</v>
      </c>
      <c r="C76" s="1087" t="s">
        <v>1255</v>
      </c>
      <c r="D76" s="1087" t="s">
        <v>1261</v>
      </c>
      <c r="E76" s="1087">
        <v>1</v>
      </c>
      <c r="F76" s="1087" t="s">
        <v>1255</v>
      </c>
      <c r="G76" s="1087" t="s">
        <v>1261</v>
      </c>
      <c r="H76" s="1087" t="s">
        <v>1255</v>
      </c>
      <c r="I76" s="1088">
        <v>13</v>
      </c>
      <c r="J76" s="1088"/>
      <c r="K76" s="1532" t="s">
        <v>1661</v>
      </c>
      <c r="L76" s="1533"/>
      <c r="M76" s="1166" t="s">
        <v>1662</v>
      </c>
      <c r="N76" s="1090" t="s">
        <v>572</v>
      </c>
      <c r="O76" s="1091" t="s">
        <v>193</v>
      </c>
      <c r="P76" s="1132">
        <v>198000000</v>
      </c>
      <c r="Q76" s="1092" t="s">
        <v>577</v>
      </c>
      <c r="R76" s="1093"/>
      <c r="V76" s="916"/>
    </row>
    <row r="77" spans="1:35" s="915" customFormat="1" ht="31.2" x14ac:dyDescent="0.3">
      <c r="B77" s="1086">
        <v>1</v>
      </c>
      <c r="C77" s="1087" t="s">
        <v>1255</v>
      </c>
      <c r="D77" s="1087" t="s">
        <v>1261</v>
      </c>
      <c r="E77" s="1087">
        <v>1</v>
      </c>
      <c r="F77" s="1087" t="s">
        <v>1255</v>
      </c>
      <c r="G77" s="1087" t="s">
        <v>1261</v>
      </c>
      <c r="H77" s="1087" t="s">
        <v>1255</v>
      </c>
      <c r="I77" s="1088">
        <v>13</v>
      </c>
      <c r="J77" s="1088"/>
      <c r="K77" s="1532" t="s">
        <v>1663</v>
      </c>
      <c r="L77" s="1533"/>
      <c r="M77" s="1166" t="s">
        <v>1664</v>
      </c>
      <c r="N77" s="1090" t="s">
        <v>572</v>
      </c>
      <c r="O77" s="1091" t="s">
        <v>193</v>
      </c>
      <c r="P77" s="1132">
        <v>197000000</v>
      </c>
      <c r="Q77" s="1092" t="s">
        <v>577</v>
      </c>
      <c r="R77" s="1093"/>
      <c r="V77" s="916"/>
    </row>
    <row r="78" spans="1:35" s="915" customFormat="1" ht="31.2" x14ac:dyDescent="0.3">
      <c r="B78" s="1086">
        <v>1</v>
      </c>
      <c r="C78" s="1087" t="s">
        <v>1255</v>
      </c>
      <c r="D78" s="1087" t="s">
        <v>1261</v>
      </c>
      <c r="E78" s="1087">
        <v>1</v>
      </c>
      <c r="F78" s="1087" t="s">
        <v>1255</v>
      </c>
      <c r="G78" s="1087" t="s">
        <v>1261</v>
      </c>
      <c r="H78" s="1087" t="s">
        <v>1255</v>
      </c>
      <c r="I78" s="1088">
        <v>13</v>
      </c>
      <c r="J78" s="1088"/>
      <c r="K78" s="1532" t="s">
        <v>1665</v>
      </c>
      <c r="L78" s="1533"/>
      <c r="M78" s="1166" t="s">
        <v>1666</v>
      </c>
      <c r="N78" s="1090" t="s">
        <v>572</v>
      </c>
      <c r="O78" s="1091" t="s">
        <v>193</v>
      </c>
      <c r="P78" s="1132">
        <v>192000000</v>
      </c>
      <c r="Q78" s="1092" t="s">
        <v>577</v>
      </c>
      <c r="R78" s="1093"/>
      <c r="V78" s="916"/>
    </row>
    <row r="79" spans="1:35" s="915" customFormat="1" x14ac:dyDescent="0.3">
      <c r="B79" s="1086">
        <v>1</v>
      </c>
      <c r="C79" s="1087" t="s">
        <v>1255</v>
      </c>
      <c r="D79" s="1087" t="s">
        <v>1261</v>
      </c>
      <c r="E79" s="1087">
        <v>1</v>
      </c>
      <c r="F79" s="1087" t="s">
        <v>1255</v>
      </c>
      <c r="G79" s="1087" t="s">
        <v>1261</v>
      </c>
      <c r="H79" s="1087" t="s">
        <v>1255</v>
      </c>
      <c r="I79" s="1088">
        <v>13</v>
      </c>
      <c r="J79" s="1088"/>
      <c r="K79" s="1532" t="s">
        <v>1667</v>
      </c>
      <c r="L79" s="1533"/>
      <c r="M79" s="1166" t="s">
        <v>1668</v>
      </c>
      <c r="N79" s="1090" t="s">
        <v>572</v>
      </c>
      <c r="O79" s="1091" t="s">
        <v>1601</v>
      </c>
      <c r="P79" s="1132">
        <v>190000000</v>
      </c>
      <c r="Q79" s="1092" t="s">
        <v>577</v>
      </c>
      <c r="R79" s="1093"/>
      <c r="V79" s="916"/>
    </row>
    <row r="80" spans="1:35" s="915" customFormat="1" ht="16.2" thickBot="1" x14ac:dyDescent="0.35">
      <c r="B80" s="1094"/>
      <c r="C80" s="1095"/>
      <c r="D80" s="1095"/>
      <c r="E80" s="1095"/>
      <c r="F80" s="1095"/>
      <c r="G80" s="1095"/>
      <c r="H80" s="1095"/>
      <c r="I80" s="1096"/>
      <c r="J80" s="1096"/>
      <c r="K80" s="1461"/>
      <c r="L80" s="1462"/>
      <c r="M80" s="1097"/>
      <c r="N80" s="1098"/>
      <c r="O80" s="1099"/>
      <c r="P80" s="1133"/>
      <c r="Q80" s="1100"/>
      <c r="R80" s="1101"/>
      <c r="V80" s="916"/>
    </row>
    <row r="81" spans="1:16122" s="575" customFormat="1" ht="16.2" thickTop="1" x14ac:dyDescent="0.3">
      <c r="A81" s="918"/>
      <c r="B81" s="176"/>
      <c r="C81" s="176"/>
      <c r="D81" s="176"/>
      <c r="E81" s="176"/>
      <c r="F81" s="176"/>
      <c r="G81" s="176"/>
      <c r="H81" s="176"/>
      <c r="I81" s="181"/>
      <c r="J81" s="181"/>
      <c r="K81" s="181"/>
      <c r="L81" s="182"/>
      <c r="M81" s="183"/>
      <c r="N81" s="172"/>
      <c r="O81" s="173"/>
      <c r="P81" s="1102"/>
      <c r="Q81" s="576"/>
      <c r="R81" s="173"/>
      <c r="AJ81" s="176"/>
      <c r="AK81" s="176"/>
      <c r="AL81" s="176"/>
      <c r="AM81" s="176"/>
      <c r="AN81" s="176"/>
      <c r="AO81" s="176"/>
      <c r="AP81" s="176"/>
      <c r="AQ81" s="176"/>
      <c r="AR81" s="176"/>
      <c r="AS81" s="176"/>
      <c r="AT81" s="176"/>
      <c r="AU81" s="176"/>
      <c r="AV81" s="176"/>
      <c r="AW81" s="176"/>
      <c r="AX81" s="176"/>
      <c r="AY81" s="176"/>
      <c r="AZ81" s="176"/>
      <c r="BA81" s="176"/>
      <c r="BB81" s="176"/>
      <c r="BC81" s="176"/>
      <c r="BD81" s="176"/>
      <c r="BE81" s="176"/>
      <c r="BF81" s="176"/>
      <c r="BG81" s="176"/>
      <c r="BH81" s="176"/>
      <c r="BI81" s="176"/>
      <c r="BJ81" s="176"/>
      <c r="BK81" s="176"/>
      <c r="BL81" s="176"/>
      <c r="BM81" s="176"/>
      <c r="BN81" s="176"/>
      <c r="BO81" s="176"/>
      <c r="BP81" s="176"/>
      <c r="BQ81" s="176"/>
      <c r="BR81" s="176"/>
      <c r="BS81" s="176"/>
      <c r="BT81" s="176"/>
      <c r="BU81" s="176"/>
      <c r="BV81" s="176"/>
      <c r="BW81" s="176"/>
      <c r="BX81" s="176"/>
      <c r="BY81" s="176"/>
      <c r="BZ81" s="176"/>
      <c r="CA81" s="176"/>
      <c r="CB81" s="176"/>
      <c r="CC81" s="176"/>
      <c r="CD81" s="176"/>
      <c r="CE81" s="176"/>
      <c r="CF81" s="176"/>
      <c r="CG81" s="176"/>
      <c r="CH81" s="176"/>
      <c r="CI81" s="176"/>
      <c r="CJ81" s="176"/>
      <c r="CK81" s="176"/>
      <c r="CL81" s="176"/>
      <c r="CM81" s="176"/>
      <c r="CN81" s="176"/>
      <c r="CO81" s="176"/>
      <c r="CP81" s="176"/>
      <c r="CQ81" s="176"/>
      <c r="CR81" s="176"/>
      <c r="CS81" s="176"/>
      <c r="CT81" s="176"/>
      <c r="CU81" s="176"/>
      <c r="CV81" s="176"/>
      <c r="CW81" s="176"/>
      <c r="CX81" s="176"/>
      <c r="CY81" s="176"/>
      <c r="CZ81" s="176"/>
      <c r="DA81" s="176"/>
      <c r="DB81" s="176"/>
      <c r="DC81" s="176"/>
      <c r="DD81" s="176"/>
      <c r="DE81" s="176"/>
      <c r="DF81" s="176"/>
      <c r="DG81" s="176"/>
      <c r="DH81" s="176"/>
      <c r="DI81" s="176"/>
      <c r="DJ81" s="176"/>
      <c r="DK81" s="176"/>
      <c r="DL81" s="176"/>
      <c r="DM81" s="176"/>
      <c r="DN81" s="176"/>
      <c r="DO81" s="176"/>
      <c r="DP81" s="176"/>
      <c r="DQ81" s="176"/>
      <c r="DR81" s="176"/>
      <c r="DS81" s="176"/>
      <c r="DT81" s="176"/>
      <c r="DU81" s="176"/>
      <c r="DV81" s="176"/>
      <c r="DW81" s="176"/>
      <c r="DX81" s="176"/>
      <c r="DY81" s="176"/>
      <c r="DZ81" s="176"/>
      <c r="EA81" s="176"/>
      <c r="EB81" s="176"/>
      <c r="EC81" s="176"/>
      <c r="ED81" s="176"/>
      <c r="EE81" s="176"/>
      <c r="EF81" s="176"/>
      <c r="EG81" s="176"/>
      <c r="EH81" s="176"/>
      <c r="EI81" s="176"/>
      <c r="EJ81" s="176"/>
      <c r="EK81" s="176"/>
      <c r="EL81" s="176"/>
      <c r="EM81" s="176"/>
      <c r="EN81" s="176"/>
      <c r="EO81" s="176"/>
      <c r="EP81" s="176"/>
      <c r="EQ81" s="176"/>
      <c r="ER81" s="176"/>
      <c r="ES81" s="176"/>
      <c r="ET81" s="176"/>
      <c r="EU81" s="176"/>
      <c r="EV81" s="176"/>
      <c r="EW81" s="176"/>
      <c r="EX81" s="176"/>
      <c r="EY81" s="176"/>
      <c r="EZ81" s="176"/>
      <c r="FA81" s="176"/>
      <c r="FB81" s="176"/>
      <c r="FC81" s="176"/>
      <c r="FD81" s="176"/>
      <c r="FE81" s="176"/>
      <c r="FF81" s="176"/>
      <c r="FG81" s="176"/>
      <c r="FH81" s="176"/>
      <c r="FI81" s="176"/>
      <c r="FJ81" s="176"/>
      <c r="FK81" s="176"/>
      <c r="FL81" s="176"/>
      <c r="FM81" s="176"/>
      <c r="FN81" s="176"/>
      <c r="FO81" s="176"/>
      <c r="FP81" s="176"/>
      <c r="FQ81" s="176"/>
      <c r="FR81" s="176"/>
      <c r="FS81" s="176"/>
      <c r="FT81" s="176"/>
      <c r="FU81" s="176"/>
      <c r="FV81" s="176"/>
      <c r="FW81" s="176"/>
      <c r="FX81" s="176"/>
      <c r="FY81" s="176"/>
      <c r="FZ81" s="176"/>
      <c r="GA81" s="176"/>
      <c r="GB81" s="176"/>
      <c r="GC81" s="176"/>
      <c r="GD81" s="176"/>
      <c r="GE81" s="176"/>
      <c r="GF81" s="176"/>
      <c r="GG81" s="176"/>
      <c r="GH81" s="176"/>
      <c r="GI81" s="176"/>
      <c r="GJ81" s="176"/>
      <c r="GK81" s="176"/>
      <c r="GL81" s="176"/>
      <c r="GM81" s="176"/>
      <c r="GN81" s="176"/>
      <c r="GO81" s="176"/>
      <c r="GP81" s="176"/>
      <c r="GQ81" s="176"/>
      <c r="GR81" s="176"/>
      <c r="GS81" s="176"/>
      <c r="GT81" s="176"/>
      <c r="GU81" s="176"/>
      <c r="GV81" s="176"/>
      <c r="GW81" s="176"/>
      <c r="GX81" s="176"/>
      <c r="GY81" s="176"/>
      <c r="GZ81" s="176"/>
      <c r="HA81" s="176"/>
      <c r="HB81" s="176"/>
      <c r="HC81" s="176"/>
      <c r="HD81" s="176"/>
      <c r="HE81" s="176"/>
      <c r="HF81" s="176"/>
      <c r="HG81" s="176"/>
      <c r="HH81" s="176"/>
      <c r="HI81" s="176"/>
      <c r="HJ81" s="176"/>
      <c r="HK81" s="176"/>
      <c r="HL81" s="176"/>
      <c r="HM81" s="176"/>
      <c r="HN81" s="176"/>
      <c r="HO81" s="176"/>
      <c r="HP81" s="176"/>
      <c r="HQ81" s="176"/>
      <c r="HR81" s="176"/>
      <c r="HS81" s="176"/>
      <c r="HT81" s="176"/>
      <c r="HU81" s="176"/>
      <c r="HV81" s="176"/>
      <c r="HW81" s="176"/>
      <c r="HX81" s="176"/>
      <c r="HY81" s="176"/>
      <c r="HZ81" s="176"/>
      <c r="IA81" s="176"/>
      <c r="IB81" s="176"/>
      <c r="IC81" s="176"/>
      <c r="ID81" s="176"/>
      <c r="IE81" s="176"/>
      <c r="IF81" s="176"/>
      <c r="IG81" s="176"/>
      <c r="IH81" s="176"/>
      <c r="II81" s="176"/>
      <c r="IJ81" s="176"/>
      <c r="IK81" s="176"/>
      <c r="IL81" s="176"/>
      <c r="IM81" s="176"/>
      <c r="IN81" s="176"/>
      <c r="IO81" s="176"/>
      <c r="IP81" s="176"/>
      <c r="IQ81" s="176"/>
      <c r="IR81" s="176"/>
      <c r="IS81" s="176"/>
      <c r="IT81" s="176"/>
      <c r="IU81" s="176"/>
      <c r="IV81" s="176"/>
      <c r="IW81" s="176"/>
      <c r="IX81" s="176"/>
      <c r="IY81" s="176"/>
      <c r="IZ81" s="176"/>
      <c r="JA81" s="176"/>
      <c r="JB81" s="176"/>
      <c r="JC81" s="176"/>
      <c r="JD81" s="176"/>
      <c r="JE81" s="176"/>
      <c r="JF81" s="176"/>
      <c r="JG81" s="176"/>
      <c r="JH81" s="176"/>
      <c r="JI81" s="176"/>
      <c r="JJ81" s="176"/>
      <c r="JK81" s="176"/>
      <c r="JL81" s="176"/>
      <c r="JM81" s="176"/>
      <c r="JN81" s="176"/>
      <c r="JO81" s="176"/>
      <c r="JP81" s="176"/>
      <c r="JQ81" s="176"/>
      <c r="JR81" s="176"/>
      <c r="JS81" s="176"/>
      <c r="JT81" s="176"/>
      <c r="JU81" s="176"/>
      <c r="JV81" s="176"/>
      <c r="JW81" s="176"/>
      <c r="JX81" s="176"/>
      <c r="JY81" s="176"/>
      <c r="JZ81" s="176"/>
      <c r="KA81" s="176"/>
      <c r="KB81" s="176"/>
      <c r="KC81" s="176"/>
      <c r="KD81" s="176"/>
      <c r="KE81" s="176"/>
      <c r="KF81" s="176"/>
      <c r="KG81" s="176"/>
      <c r="KH81" s="176"/>
      <c r="KI81" s="176"/>
      <c r="KJ81" s="176"/>
      <c r="KK81" s="176"/>
      <c r="KL81" s="176"/>
      <c r="KM81" s="176"/>
      <c r="KN81" s="176"/>
      <c r="KO81" s="176"/>
      <c r="KP81" s="176"/>
      <c r="KQ81" s="176"/>
      <c r="KR81" s="176"/>
      <c r="KS81" s="176"/>
      <c r="KT81" s="176"/>
      <c r="KU81" s="176"/>
      <c r="KV81" s="176"/>
      <c r="KW81" s="176"/>
      <c r="KX81" s="176"/>
      <c r="KY81" s="176"/>
      <c r="KZ81" s="176"/>
      <c r="LA81" s="176"/>
      <c r="LB81" s="176"/>
      <c r="LC81" s="176"/>
      <c r="LD81" s="176"/>
      <c r="LE81" s="176"/>
      <c r="LF81" s="176"/>
      <c r="LG81" s="176"/>
      <c r="LH81" s="176"/>
      <c r="LI81" s="176"/>
      <c r="LJ81" s="176"/>
      <c r="LK81" s="176"/>
      <c r="LL81" s="176"/>
      <c r="LM81" s="176"/>
      <c r="LN81" s="176"/>
      <c r="LO81" s="176"/>
      <c r="LP81" s="176"/>
      <c r="LQ81" s="176"/>
      <c r="LR81" s="176"/>
      <c r="LS81" s="176"/>
      <c r="LT81" s="176"/>
      <c r="LU81" s="176"/>
      <c r="LV81" s="176"/>
      <c r="LW81" s="176"/>
      <c r="LX81" s="176"/>
      <c r="LY81" s="176"/>
      <c r="LZ81" s="176"/>
      <c r="MA81" s="176"/>
      <c r="MB81" s="176"/>
      <c r="MC81" s="176"/>
      <c r="MD81" s="176"/>
      <c r="ME81" s="176"/>
      <c r="MF81" s="176"/>
      <c r="MG81" s="176"/>
      <c r="MH81" s="176"/>
      <c r="MI81" s="176"/>
      <c r="MJ81" s="176"/>
      <c r="MK81" s="176"/>
      <c r="ML81" s="176"/>
      <c r="MM81" s="176"/>
      <c r="MN81" s="176"/>
      <c r="MO81" s="176"/>
      <c r="MP81" s="176"/>
      <c r="MQ81" s="176"/>
      <c r="MR81" s="176"/>
      <c r="MS81" s="176"/>
      <c r="MT81" s="176"/>
      <c r="MU81" s="176"/>
      <c r="MV81" s="176"/>
      <c r="MW81" s="176"/>
      <c r="MX81" s="176"/>
      <c r="MY81" s="176"/>
      <c r="MZ81" s="176"/>
      <c r="NA81" s="176"/>
      <c r="NB81" s="176"/>
      <c r="NC81" s="176"/>
      <c r="ND81" s="176"/>
      <c r="NE81" s="176"/>
      <c r="NF81" s="176"/>
      <c r="NG81" s="176"/>
      <c r="NH81" s="176"/>
      <c r="NI81" s="176"/>
      <c r="NJ81" s="176"/>
      <c r="NK81" s="176"/>
      <c r="NL81" s="176"/>
      <c r="NM81" s="176"/>
      <c r="NN81" s="176"/>
      <c r="NO81" s="176"/>
      <c r="NP81" s="176"/>
      <c r="NQ81" s="176"/>
      <c r="NR81" s="176"/>
      <c r="NS81" s="176"/>
      <c r="NT81" s="176"/>
      <c r="NU81" s="176"/>
      <c r="NV81" s="176"/>
      <c r="NW81" s="176"/>
      <c r="NX81" s="176"/>
      <c r="NY81" s="176"/>
      <c r="NZ81" s="176"/>
      <c r="OA81" s="176"/>
      <c r="OB81" s="176"/>
      <c r="OC81" s="176"/>
      <c r="OD81" s="176"/>
      <c r="OE81" s="176"/>
      <c r="OF81" s="176"/>
      <c r="OG81" s="176"/>
      <c r="OH81" s="176"/>
      <c r="OI81" s="176"/>
      <c r="OJ81" s="176"/>
      <c r="OK81" s="176"/>
      <c r="OL81" s="176"/>
      <c r="OM81" s="176"/>
      <c r="ON81" s="176"/>
      <c r="OO81" s="176"/>
      <c r="OP81" s="176"/>
      <c r="OQ81" s="176"/>
      <c r="OR81" s="176"/>
      <c r="OS81" s="176"/>
      <c r="OT81" s="176"/>
      <c r="OU81" s="176"/>
      <c r="OV81" s="176"/>
      <c r="OW81" s="176"/>
      <c r="OX81" s="176"/>
      <c r="OY81" s="176"/>
      <c r="OZ81" s="176"/>
      <c r="PA81" s="176"/>
      <c r="PB81" s="176"/>
      <c r="PC81" s="176"/>
      <c r="PD81" s="176"/>
      <c r="PE81" s="176"/>
      <c r="PF81" s="176"/>
      <c r="PG81" s="176"/>
      <c r="PH81" s="176"/>
      <c r="PI81" s="176"/>
      <c r="PJ81" s="176"/>
      <c r="PK81" s="176"/>
      <c r="PL81" s="176"/>
      <c r="PM81" s="176"/>
      <c r="PN81" s="176"/>
      <c r="PO81" s="176"/>
      <c r="PP81" s="176"/>
      <c r="PQ81" s="176"/>
      <c r="PR81" s="176"/>
      <c r="PS81" s="176"/>
      <c r="PT81" s="176"/>
      <c r="PU81" s="176"/>
      <c r="PV81" s="176"/>
      <c r="PW81" s="176"/>
      <c r="PX81" s="176"/>
      <c r="PY81" s="176"/>
      <c r="PZ81" s="176"/>
      <c r="QA81" s="176"/>
      <c r="QB81" s="176"/>
      <c r="QC81" s="176"/>
      <c r="QD81" s="176"/>
      <c r="QE81" s="176"/>
      <c r="QF81" s="176"/>
      <c r="QG81" s="176"/>
      <c r="QH81" s="176"/>
      <c r="QI81" s="176"/>
      <c r="QJ81" s="176"/>
      <c r="QK81" s="176"/>
      <c r="QL81" s="176"/>
      <c r="QM81" s="176"/>
      <c r="QN81" s="176"/>
      <c r="QO81" s="176"/>
      <c r="QP81" s="176"/>
      <c r="QQ81" s="176"/>
      <c r="QR81" s="176"/>
      <c r="QS81" s="176"/>
      <c r="QT81" s="176"/>
      <c r="QU81" s="176"/>
      <c r="QV81" s="176"/>
      <c r="QW81" s="176"/>
      <c r="QX81" s="176"/>
      <c r="QY81" s="176"/>
      <c r="QZ81" s="176"/>
      <c r="RA81" s="176"/>
      <c r="RB81" s="176"/>
      <c r="RC81" s="176"/>
      <c r="RD81" s="176"/>
      <c r="RE81" s="176"/>
      <c r="RF81" s="176"/>
      <c r="RG81" s="176"/>
      <c r="RH81" s="176"/>
      <c r="RI81" s="176"/>
      <c r="RJ81" s="176"/>
      <c r="RK81" s="176"/>
      <c r="RL81" s="176"/>
      <c r="RM81" s="176"/>
      <c r="RN81" s="176"/>
      <c r="RO81" s="176"/>
      <c r="RP81" s="176"/>
      <c r="RQ81" s="176"/>
      <c r="RR81" s="176"/>
      <c r="RS81" s="176"/>
      <c r="RT81" s="176"/>
      <c r="RU81" s="176"/>
      <c r="RV81" s="176"/>
      <c r="RW81" s="176"/>
      <c r="RX81" s="176"/>
      <c r="RY81" s="176"/>
      <c r="RZ81" s="176"/>
      <c r="SA81" s="176"/>
      <c r="SB81" s="176"/>
      <c r="SC81" s="176"/>
      <c r="SD81" s="176"/>
      <c r="SE81" s="176"/>
      <c r="SF81" s="176"/>
      <c r="SG81" s="176"/>
      <c r="SH81" s="176"/>
      <c r="SI81" s="176"/>
      <c r="SJ81" s="176"/>
      <c r="SK81" s="176"/>
      <c r="SL81" s="176"/>
      <c r="SM81" s="176"/>
      <c r="SN81" s="176"/>
      <c r="SO81" s="176"/>
      <c r="SP81" s="176"/>
      <c r="SQ81" s="176"/>
      <c r="SR81" s="176"/>
      <c r="SS81" s="176"/>
      <c r="ST81" s="176"/>
      <c r="SU81" s="176"/>
      <c r="SV81" s="176"/>
      <c r="SW81" s="176"/>
      <c r="SX81" s="176"/>
      <c r="SY81" s="176"/>
      <c r="SZ81" s="176"/>
      <c r="TA81" s="176"/>
      <c r="TB81" s="176"/>
      <c r="TC81" s="176"/>
      <c r="TD81" s="176"/>
      <c r="TE81" s="176"/>
      <c r="TF81" s="176"/>
      <c r="TG81" s="176"/>
      <c r="TH81" s="176"/>
      <c r="TI81" s="176"/>
      <c r="TJ81" s="176"/>
      <c r="TK81" s="176"/>
      <c r="TL81" s="176"/>
      <c r="TM81" s="176"/>
      <c r="TN81" s="176"/>
      <c r="TO81" s="176"/>
      <c r="TP81" s="176"/>
      <c r="TQ81" s="176"/>
      <c r="TR81" s="176"/>
      <c r="TS81" s="176"/>
      <c r="TT81" s="176"/>
      <c r="TU81" s="176"/>
      <c r="TV81" s="176"/>
      <c r="TW81" s="176"/>
      <c r="TX81" s="176"/>
      <c r="TY81" s="176"/>
      <c r="TZ81" s="176"/>
      <c r="UA81" s="176"/>
      <c r="UB81" s="176"/>
      <c r="UC81" s="176"/>
      <c r="UD81" s="176"/>
      <c r="UE81" s="176"/>
      <c r="UF81" s="176"/>
      <c r="UG81" s="176"/>
      <c r="UH81" s="176"/>
      <c r="UI81" s="176"/>
      <c r="UJ81" s="176"/>
      <c r="UK81" s="176"/>
      <c r="UL81" s="176"/>
      <c r="UM81" s="176"/>
      <c r="UN81" s="176"/>
      <c r="UO81" s="176"/>
      <c r="UP81" s="176"/>
      <c r="UQ81" s="176"/>
      <c r="UR81" s="176"/>
      <c r="US81" s="176"/>
      <c r="UT81" s="176"/>
      <c r="UU81" s="176"/>
      <c r="UV81" s="176"/>
      <c r="UW81" s="176"/>
      <c r="UX81" s="176"/>
      <c r="UY81" s="176"/>
      <c r="UZ81" s="176"/>
      <c r="VA81" s="176"/>
      <c r="VB81" s="176"/>
      <c r="VC81" s="176"/>
      <c r="VD81" s="176"/>
      <c r="VE81" s="176"/>
      <c r="VF81" s="176"/>
      <c r="VG81" s="176"/>
      <c r="VH81" s="176"/>
      <c r="VI81" s="176"/>
      <c r="VJ81" s="176"/>
      <c r="VK81" s="176"/>
      <c r="VL81" s="176"/>
      <c r="VM81" s="176"/>
      <c r="VN81" s="176"/>
      <c r="VO81" s="176"/>
      <c r="VP81" s="176"/>
      <c r="VQ81" s="176"/>
      <c r="VR81" s="176"/>
      <c r="VS81" s="176"/>
      <c r="VT81" s="176"/>
      <c r="VU81" s="176"/>
      <c r="VV81" s="176"/>
      <c r="VW81" s="176"/>
      <c r="VX81" s="176"/>
      <c r="VY81" s="176"/>
      <c r="VZ81" s="176"/>
      <c r="WA81" s="176"/>
      <c r="WB81" s="176"/>
      <c r="WC81" s="176"/>
      <c r="WD81" s="176"/>
      <c r="WE81" s="176"/>
      <c r="WF81" s="176"/>
      <c r="WG81" s="176"/>
      <c r="WH81" s="176"/>
      <c r="WI81" s="176"/>
      <c r="WJ81" s="176"/>
      <c r="WK81" s="176"/>
      <c r="WL81" s="176"/>
      <c r="WM81" s="176"/>
      <c r="WN81" s="176"/>
      <c r="WO81" s="176"/>
      <c r="WP81" s="176"/>
      <c r="WQ81" s="176"/>
      <c r="WR81" s="176"/>
      <c r="WS81" s="176"/>
      <c r="WT81" s="176"/>
      <c r="WU81" s="176"/>
      <c r="WV81" s="176"/>
      <c r="WW81" s="176"/>
      <c r="WX81" s="176"/>
      <c r="WY81" s="176"/>
      <c r="WZ81" s="176"/>
      <c r="XA81" s="176"/>
      <c r="XB81" s="176"/>
      <c r="XC81" s="176"/>
      <c r="XD81" s="176"/>
      <c r="XE81" s="176"/>
      <c r="XF81" s="176"/>
      <c r="XG81" s="176"/>
      <c r="XH81" s="176"/>
      <c r="XI81" s="176"/>
      <c r="XJ81" s="176"/>
      <c r="XK81" s="176"/>
      <c r="XL81" s="176"/>
      <c r="XM81" s="176"/>
      <c r="XN81" s="176"/>
      <c r="XO81" s="176"/>
      <c r="XP81" s="176"/>
      <c r="XQ81" s="176"/>
      <c r="XR81" s="176"/>
      <c r="XS81" s="176"/>
      <c r="XT81" s="176"/>
      <c r="XU81" s="176"/>
      <c r="XV81" s="176"/>
      <c r="XW81" s="176"/>
      <c r="XX81" s="176"/>
      <c r="XY81" s="176"/>
      <c r="XZ81" s="176"/>
      <c r="YA81" s="176"/>
      <c r="YB81" s="176"/>
      <c r="YC81" s="176"/>
      <c r="YD81" s="176"/>
      <c r="YE81" s="176"/>
      <c r="YF81" s="176"/>
      <c r="YG81" s="176"/>
      <c r="YH81" s="176"/>
      <c r="YI81" s="176"/>
      <c r="YJ81" s="176"/>
      <c r="YK81" s="176"/>
      <c r="YL81" s="176"/>
      <c r="YM81" s="176"/>
      <c r="YN81" s="176"/>
      <c r="YO81" s="176"/>
      <c r="YP81" s="176"/>
      <c r="YQ81" s="176"/>
      <c r="YR81" s="176"/>
      <c r="YS81" s="176"/>
      <c r="YT81" s="176"/>
      <c r="YU81" s="176"/>
      <c r="YV81" s="176"/>
      <c r="YW81" s="176"/>
      <c r="YX81" s="176"/>
      <c r="YY81" s="176"/>
      <c r="YZ81" s="176"/>
      <c r="ZA81" s="176"/>
      <c r="ZB81" s="176"/>
      <c r="ZC81" s="176"/>
      <c r="ZD81" s="176"/>
      <c r="ZE81" s="176"/>
      <c r="ZF81" s="176"/>
      <c r="ZG81" s="176"/>
      <c r="ZH81" s="176"/>
      <c r="ZI81" s="176"/>
      <c r="ZJ81" s="176"/>
      <c r="ZK81" s="176"/>
      <c r="ZL81" s="176"/>
      <c r="ZM81" s="176"/>
      <c r="ZN81" s="176"/>
      <c r="ZO81" s="176"/>
      <c r="ZP81" s="176"/>
      <c r="ZQ81" s="176"/>
      <c r="ZR81" s="176"/>
      <c r="ZS81" s="176"/>
      <c r="ZT81" s="176"/>
      <c r="ZU81" s="176"/>
      <c r="ZV81" s="176"/>
      <c r="ZW81" s="176"/>
      <c r="ZX81" s="176"/>
      <c r="ZY81" s="176"/>
      <c r="ZZ81" s="176"/>
      <c r="AAA81" s="176"/>
      <c r="AAB81" s="176"/>
      <c r="AAC81" s="176"/>
      <c r="AAD81" s="176"/>
      <c r="AAE81" s="176"/>
      <c r="AAF81" s="176"/>
      <c r="AAG81" s="176"/>
      <c r="AAH81" s="176"/>
      <c r="AAI81" s="176"/>
      <c r="AAJ81" s="176"/>
      <c r="AAK81" s="176"/>
      <c r="AAL81" s="176"/>
      <c r="AAM81" s="176"/>
      <c r="AAN81" s="176"/>
      <c r="AAO81" s="176"/>
      <c r="AAP81" s="176"/>
      <c r="AAQ81" s="176"/>
      <c r="AAR81" s="176"/>
      <c r="AAS81" s="176"/>
      <c r="AAT81" s="176"/>
      <c r="AAU81" s="176"/>
      <c r="AAV81" s="176"/>
      <c r="AAW81" s="176"/>
      <c r="AAX81" s="176"/>
      <c r="AAY81" s="176"/>
      <c r="AAZ81" s="176"/>
      <c r="ABA81" s="176"/>
      <c r="ABB81" s="176"/>
      <c r="ABC81" s="176"/>
      <c r="ABD81" s="176"/>
      <c r="ABE81" s="176"/>
      <c r="ABF81" s="176"/>
      <c r="ABG81" s="176"/>
      <c r="ABH81" s="176"/>
      <c r="ABI81" s="176"/>
      <c r="ABJ81" s="176"/>
      <c r="ABK81" s="176"/>
      <c r="ABL81" s="176"/>
      <c r="ABM81" s="176"/>
      <c r="ABN81" s="176"/>
      <c r="ABO81" s="176"/>
      <c r="ABP81" s="176"/>
      <c r="ABQ81" s="176"/>
      <c r="ABR81" s="176"/>
      <c r="ABS81" s="176"/>
      <c r="ABT81" s="176"/>
      <c r="ABU81" s="176"/>
      <c r="ABV81" s="176"/>
      <c r="ABW81" s="176"/>
      <c r="ABX81" s="176"/>
      <c r="ABY81" s="176"/>
      <c r="ABZ81" s="176"/>
      <c r="ACA81" s="176"/>
      <c r="ACB81" s="176"/>
      <c r="ACC81" s="176"/>
      <c r="ACD81" s="176"/>
      <c r="ACE81" s="176"/>
      <c r="ACF81" s="176"/>
      <c r="ACG81" s="176"/>
      <c r="ACH81" s="176"/>
      <c r="ACI81" s="176"/>
      <c r="ACJ81" s="176"/>
      <c r="ACK81" s="176"/>
      <c r="ACL81" s="176"/>
      <c r="ACM81" s="176"/>
      <c r="ACN81" s="176"/>
      <c r="ACO81" s="176"/>
      <c r="ACP81" s="176"/>
      <c r="ACQ81" s="176"/>
      <c r="ACR81" s="176"/>
      <c r="ACS81" s="176"/>
      <c r="ACT81" s="176"/>
      <c r="ACU81" s="176"/>
      <c r="ACV81" s="176"/>
      <c r="ACW81" s="176"/>
      <c r="ACX81" s="176"/>
      <c r="ACY81" s="176"/>
      <c r="ACZ81" s="176"/>
      <c r="ADA81" s="176"/>
      <c r="ADB81" s="176"/>
      <c r="ADC81" s="176"/>
      <c r="ADD81" s="176"/>
      <c r="ADE81" s="176"/>
      <c r="ADF81" s="176"/>
      <c r="ADG81" s="176"/>
      <c r="ADH81" s="176"/>
      <c r="ADI81" s="176"/>
      <c r="ADJ81" s="176"/>
      <c r="ADK81" s="176"/>
      <c r="ADL81" s="176"/>
      <c r="ADM81" s="176"/>
      <c r="ADN81" s="176"/>
      <c r="ADO81" s="176"/>
      <c r="ADP81" s="176"/>
      <c r="ADQ81" s="176"/>
      <c r="ADR81" s="176"/>
      <c r="ADS81" s="176"/>
      <c r="ADT81" s="176"/>
      <c r="ADU81" s="176"/>
      <c r="ADV81" s="176"/>
      <c r="ADW81" s="176"/>
      <c r="ADX81" s="176"/>
      <c r="ADY81" s="176"/>
      <c r="ADZ81" s="176"/>
      <c r="AEA81" s="176"/>
      <c r="AEB81" s="176"/>
      <c r="AEC81" s="176"/>
      <c r="AED81" s="176"/>
      <c r="AEE81" s="176"/>
      <c r="AEF81" s="176"/>
      <c r="AEG81" s="176"/>
      <c r="AEH81" s="176"/>
      <c r="AEI81" s="176"/>
      <c r="AEJ81" s="176"/>
      <c r="AEK81" s="176"/>
      <c r="AEL81" s="176"/>
      <c r="AEM81" s="176"/>
      <c r="AEN81" s="176"/>
      <c r="AEO81" s="176"/>
      <c r="AEP81" s="176"/>
      <c r="AEQ81" s="176"/>
      <c r="AER81" s="176"/>
      <c r="AES81" s="176"/>
      <c r="AET81" s="176"/>
      <c r="AEU81" s="176"/>
      <c r="AEV81" s="176"/>
      <c r="AEW81" s="176"/>
      <c r="AEX81" s="176"/>
      <c r="AEY81" s="176"/>
      <c r="AEZ81" s="176"/>
      <c r="AFA81" s="176"/>
      <c r="AFB81" s="176"/>
      <c r="AFC81" s="176"/>
      <c r="AFD81" s="176"/>
      <c r="AFE81" s="176"/>
      <c r="AFF81" s="176"/>
      <c r="AFG81" s="176"/>
      <c r="AFH81" s="176"/>
      <c r="AFI81" s="176"/>
      <c r="AFJ81" s="176"/>
      <c r="AFK81" s="176"/>
      <c r="AFL81" s="176"/>
      <c r="AFM81" s="176"/>
      <c r="AFN81" s="176"/>
      <c r="AFO81" s="176"/>
      <c r="AFP81" s="176"/>
      <c r="AFQ81" s="176"/>
      <c r="AFR81" s="176"/>
      <c r="AFS81" s="176"/>
      <c r="AFT81" s="176"/>
      <c r="AFU81" s="176"/>
      <c r="AFV81" s="176"/>
      <c r="AFW81" s="176"/>
      <c r="AFX81" s="176"/>
      <c r="AFY81" s="176"/>
      <c r="AFZ81" s="176"/>
      <c r="AGA81" s="176"/>
      <c r="AGB81" s="176"/>
      <c r="AGC81" s="176"/>
      <c r="AGD81" s="176"/>
      <c r="AGE81" s="176"/>
      <c r="AGF81" s="176"/>
      <c r="AGG81" s="176"/>
      <c r="AGH81" s="176"/>
      <c r="AGI81" s="176"/>
      <c r="AGJ81" s="176"/>
      <c r="AGK81" s="176"/>
      <c r="AGL81" s="176"/>
      <c r="AGM81" s="176"/>
      <c r="AGN81" s="176"/>
      <c r="AGO81" s="176"/>
      <c r="AGP81" s="176"/>
      <c r="AGQ81" s="176"/>
      <c r="AGR81" s="176"/>
      <c r="AGS81" s="176"/>
      <c r="AGT81" s="176"/>
      <c r="AGU81" s="176"/>
      <c r="AGV81" s="176"/>
      <c r="AGW81" s="176"/>
      <c r="AGX81" s="176"/>
      <c r="AGY81" s="176"/>
      <c r="AGZ81" s="176"/>
      <c r="AHA81" s="176"/>
      <c r="AHB81" s="176"/>
      <c r="AHC81" s="176"/>
      <c r="AHD81" s="176"/>
      <c r="AHE81" s="176"/>
      <c r="AHF81" s="176"/>
      <c r="AHG81" s="176"/>
      <c r="AHH81" s="176"/>
      <c r="AHI81" s="176"/>
      <c r="AHJ81" s="176"/>
      <c r="AHK81" s="176"/>
      <c r="AHL81" s="176"/>
      <c r="AHM81" s="176"/>
      <c r="AHN81" s="176"/>
      <c r="AHO81" s="176"/>
      <c r="AHP81" s="176"/>
      <c r="AHQ81" s="176"/>
      <c r="AHR81" s="176"/>
      <c r="AHS81" s="176"/>
      <c r="AHT81" s="176"/>
      <c r="AHU81" s="176"/>
      <c r="AHV81" s="176"/>
      <c r="AHW81" s="176"/>
      <c r="AHX81" s="176"/>
      <c r="AHY81" s="176"/>
      <c r="AHZ81" s="176"/>
      <c r="AIA81" s="176"/>
      <c r="AIB81" s="176"/>
      <c r="AIC81" s="176"/>
      <c r="AID81" s="176"/>
      <c r="AIE81" s="176"/>
      <c r="AIF81" s="176"/>
      <c r="AIG81" s="176"/>
      <c r="AIH81" s="176"/>
      <c r="AII81" s="176"/>
      <c r="AIJ81" s="176"/>
      <c r="AIK81" s="176"/>
      <c r="AIL81" s="176"/>
      <c r="AIM81" s="176"/>
      <c r="AIN81" s="176"/>
      <c r="AIO81" s="176"/>
      <c r="AIP81" s="176"/>
      <c r="AIQ81" s="176"/>
      <c r="AIR81" s="176"/>
      <c r="AIS81" s="176"/>
      <c r="AIT81" s="176"/>
      <c r="AIU81" s="176"/>
      <c r="AIV81" s="176"/>
      <c r="AIW81" s="176"/>
      <c r="AIX81" s="176"/>
      <c r="AIY81" s="176"/>
      <c r="AIZ81" s="176"/>
      <c r="AJA81" s="176"/>
      <c r="AJB81" s="176"/>
      <c r="AJC81" s="176"/>
      <c r="AJD81" s="176"/>
      <c r="AJE81" s="176"/>
      <c r="AJF81" s="176"/>
      <c r="AJG81" s="176"/>
      <c r="AJH81" s="176"/>
      <c r="AJI81" s="176"/>
      <c r="AJJ81" s="176"/>
      <c r="AJK81" s="176"/>
      <c r="AJL81" s="176"/>
      <c r="AJM81" s="176"/>
      <c r="AJN81" s="176"/>
      <c r="AJO81" s="176"/>
      <c r="AJP81" s="176"/>
      <c r="AJQ81" s="176"/>
      <c r="AJR81" s="176"/>
      <c r="AJS81" s="176"/>
      <c r="AJT81" s="176"/>
      <c r="AJU81" s="176"/>
      <c r="AJV81" s="176"/>
      <c r="AJW81" s="176"/>
      <c r="AJX81" s="176"/>
      <c r="AJY81" s="176"/>
      <c r="AJZ81" s="176"/>
      <c r="AKA81" s="176"/>
      <c r="AKB81" s="176"/>
      <c r="AKC81" s="176"/>
      <c r="AKD81" s="176"/>
      <c r="AKE81" s="176"/>
      <c r="AKF81" s="176"/>
      <c r="AKG81" s="176"/>
      <c r="AKH81" s="176"/>
      <c r="AKI81" s="176"/>
      <c r="AKJ81" s="176"/>
      <c r="AKK81" s="176"/>
      <c r="AKL81" s="176"/>
      <c r="AKM81" s="176"/>
      <c r="AKN81" s="176"/>
      <c r="AKO81" s="176"/>
      <c r="AKP81" s="176"/>
      <c r="AKQ81" s="176"/>
      <c r="AKR81" s="176"/>
      <c r="AKS81" s="176"/>
      <c r="AKT81" s="176"/>
      <c r="AKU81" s="176"/>
      <c r="AKV81" s="176"/>
      <c r="AKW81" s="176"/>
      <c r="AKX81" s="176"/>
      <c r="AKY81" s="176"/>
      <c r="AKZ81" s="176"/>
      <c r="ALA81" s="176"/>
      <c r="ALB81" s="176"/>
      <c r="ALC81" s="176"/>
      <c r="ALD81" s="176"/>
      <c r="ALE81" s="176"/>
      <c r="ALF81" s="176"/>
      <c r="ALG81" s="176"/>
      <c r="ALH81" s="176"/>
      <c r="ALI81" s="176"/>
      <c r="ALJ81" s="176"/>
      <c r="ALK81" s="176"/>
      <c r="ALL81" s="176"/>
      <c r="ALM81" s="176"/>
      <c r="ALN81" s="176"/>
      <c r="ALO81" s="176"/>
      <c r="ALP81" s="176"/>
      <c r="ALQ81" s="176"/>
      <c r="ALR81" s="176"/>
      <c r="ALS81" s="176"/>
      <c r="ALT81" s="176"/>
      <c r="ALU81" s="176"/>
      <c r="ALV81" s="176"/>
      <c r="ALW81" s="176"/>
      <c r="ALX81" s="176"/>
      <c r="ALY81" s="176"/>
      <c r="ALZ81" s="176"/>
      <c r="AMA81" s="176"/>
      <c r="AMB81" s="176"/>
      <c r="AMC81" s="176"/>
      <c r="AMD81" s="176"/>
      <c r="AME81" s="176"/>
      <c r="AMF81" s="176"/>
      <c r="AMG81" s="176"/>
      <c r="AMH81" s="176"/>
      <c r="AMI81" s="176"/>
      <c r="AMJ81" s="176"/>
      <c r="AMK81" s="176"/>
      <c r="AML81" s="176"/>
      <c r="AMM81" s="176"/>
      <c r="AMN81" s="176"/>
      <c r="AMO81" s="176"/>
      <c r="AMP81" s="176"/>
      <c r="AMQ81" s="176"/>
      <c r="AMR81" s="176"/>
      <c r="AMS81" s="176"/>
      <c r="AMT81" s="176"/>
      <c r="AMU81" s="176"/>
      <c r="AMV81" s="176"/>
      <c r="AMW81" s="176"/>
      <c r="AMX81" s="176"/>
      <c r="AMY81" s="176"/>
      <c r="AMZ81" s="176"/>
      <c r="ANA81" s="176"/>
      <c r="ANB81" s="176"/>
      <c r="ANC81" s="176"/>
      <c r="AND81" s="176"/>
      <c r="ANE81" s="176"/>
      <c r="ANF81" s="176"/>
      <c r="ANG81" s="176"/>
      <c r="ANH81" s="176"/>
      <c r="ANI81" s="176"/>
      <c r="ANJ81" s="176"/>
      <c r="ANK81" s="176"/>
      <c r="ANL81" s="176"/>
      <c r="ANM81" s="176"/>
      <c r="ANN81" s="176"/>
      <c r="ANO81" s="176"/>
      <c r="ANP81" s="176"/>
      <c r="ANQ81" s="176"/>
      <c r="ANR81" s="176"/>
      <c r="ANS81" s="176"/>
      <c r="ANT81" s="176"/>
      <c r="ANU81" s="176"/>
      <c r="ANV81" s="176"/>
      <c r="ANW81" s="176"/>
      <c r="ANX81" s="176"/>
      <c r="ANY81" s="176"/>
      <c r="ANZ81" s="176"/>
      <c r="AOA81" s="176"/>
      <c r="AOB81" s="176"/>
      <c r="AOC81" s="176"/>
      <c r="AOD81" s="176"/>
      <c r="AOE81" s="176"/>
      <c r="AOF81" s="176"/>
      <c r="AOG81" s="176"/>
      <c r="AOH81" s="176"/>
      <c r="AOI81" s="176"/>
      <c r="AOJ81" s="176"/>
      <c r="AOK81" s="176"/>
      <c r="AOL81" s="176"/>
      <c r="AOM81" s="176"/>
      <c r="AON81" s="176"/>
      <c r="AOO81" s="176"/>
      <c r="AOP81" s="176"/>
      <c r="AOQ81" s="176"/>
      <c r="AOR81" s="176"/>
      <c r="AOS81" s="176"/>
      <c r="AOT81" s="176"/>
      <c r="AOU81" s="176"/>
      <c r="AOV81" s="176"/>
      <c r="AOW81" s="176"/>
      <c r="AOX81" s="176"/>
      <c r="AOY81" s="176"/>
      <c r="AOZ81" s="176"/>
      <c r="APA81" s="176"/>
      <c r="APB81" s="176"/>
      <c r="APC81" s="176"/>
      <c r="APD81" s="176"/>
      <c r="APE81" s="176"/>
      <c r="APF81" s="176"/>
      <c r="APG81" s="176"/>
      <c r="APH81" s="176"/>
      <c r="API81" s="176"/>
      <c r="APJ81" s="176"/>
      <c r="APK81" s="176"/>
      <c r="APL81" s="176"/>
      <c r="APM81" s="176"/>
      <c r="APN81" s="176"/>
      <c r="APO81" s="176"/>
      <c r="APP81" s="176"/>
      <c r="APQ81" s="176"/>
      <c r="APR81" s="176"/>
      <c r="APS81" s="176"/>
      <c r="APT81" s="176"/>
      <c r="APU81" s="176"/>
      <c r="APV81" s="176"/>
      <c r="APW81" s="176"/>
      <c r="APX81" s="176"/>
      <c r="APY81" s="176"/>
      <c r="APZ81" s="176"/>
      <c r="AQA81" s="176"/>
      <c r="AQB81" s="176"/>
      <c r="AQC81" s="176"/>
      <c r="AQD81" s="176"/>
      <c r="AQE81" s="176"/>
      <c r="AQF81" s="176"/>
      <c r="AQG81" s="176"/>
      <c r="AQH81" s="176"/>
      <c r="AQI81" s="176"/>
      <c r="AQJ81" s="176"/>
      <c r="AQK81" s="176"/>
      <c r="AQL81" s="176"/>
      <c r="AQM81" s="176"/>
      <c r="AQN81" s="176"/>
      <c r="AQO81" s="176"/>
      <c r="AQP81" s="176"/>
      <c r="AQQ81" s="176"/>
      <c r="AQR81" s="176"/>
      <c r="AQS81" s="176"/>
      <c r="AQT81" s="176"/>
      <c r="AQU81" s="176"/>
      <c r="AQV81" s="176"/>
      <c r="AQW81" s="176"/>
      <c r="AQX81" s="176"/>
      <c r="AQY81" s="176"/>
      <c r="AQZ81" s="176"/>
      <c r="ARA81" s="176"/>
      <c r="ARB81" s="176"/>
      <c r="ARC81" s="176"/>
      <c r="ARD81" s="176"/>
      <c r="ARE81" s="176"/>
      <c r="ARF81" s="176"/>
      <c r="ARG81" s="176"/>
      <c r="ARH81" s="176"/>
      <c r="ARI81" s="176"/>
      <c r="ARJ81" s="176"/>
      <c r="ARK81" s="176"/>
      <c r="ARL81" s="176"/>
      <c r="ARM81" s="176"/>
      <c r="ARN81" s="176"/>
      <c r="ARO81" s="176"/>
      <c r="ARP81" s="176"/>
      <c r="ARQ81" s="176"/>
      <c r="ARR81" s="176"/>
      <c r="ARS81" s="176"/>
      <c r="ART81" s="176"/>
      <c r="ARU81" s="176"/>
      <c r="ARV81" s="176"/>
      <c r="ARW81" s="176"/>
      <c r="ARX81" s="176"/>
      <c r="ARY81" s="176"/>
      <c r="ARZ81" s="176"/>
      <c r="ASA81" s="176"/>
      <c r="ASB81" s="176"/>
      <c r="ASC81" s="176"/>
      <c r="ASD81" s="176"/>
      <c r="ASE81" s="176"/>
      <c r="ASF81" s="176"/>
      <c r="ASG81" s="176"/>
      <c r="ASH81" s="176"/>
      <c r="ASI81" s="176"/>
      <c r="ASJ81" s="176"/>
      <c r="ASK81" s="176"/>
      <c r="ASL81" s="176"/>
      <c r="ASM81" s="176"/>
      <c r="ASN81" s="176"/>
      <c r="ASO81" s="176"/>
      <c r="ASP81" s="176"/>
      <c r="ASQ81" s="176"/>
      <c r="ASR81" s="176"/>
      <c r="ASS81" s="176"/>
      <c r="AST81" s="176"/>
      <c r="ASU81" s="176"/>
      <c r="ASV81" s="176"/>
      <c r="ASW81" s="176"/>
      <c r="ASX81" s="176"/>
      <c r="ASY81" s="176"/>
      <c r="ASZ81" s="176"/>
      <c r="ATA81" s="176"/>
      <c r="ATB81" s="176"/>
      <c r="ATC81" s="176"/>
      <c r="ATD81" s="176"/>
      <c r="ATE81" s="176"/>
      <c r="ATF81" s="176"/>
      <c r="ATG81" s="176"/>
      <c r="ATH81" s="176"/>
      <c r="ATI81" s="176"/>
      <c r="ATJ81" s="176"/>
      <c r="ATK81" s="176"/>
      <c r="ATL81" s="176"/>
      <c r="ATM81" s="176"/>
      <c r="ATN81" s="176"/>
      <c r="ATO81" s="176"/>
      <c r="ATP81" s="176"/>
      <c r="ATQ81" s="176"/>
      <c r="ATR81" s="176"/>
      <c r="ATS81" s="176"/>
      <c r="ATT81" s="176"/>
      <c r="ATU81" s="176"/>
      <c r="ATV81" s="176"/>
      <c r="ATW81" s="176"/>
      <c r="ATX81" s="176"/>
      <c r="ATY81" s="176"/>
      <c r="ATZ81" s="176"/>
      <c r="AUA81" s="176"/>
      <c r="AUB81" s="176"/>
      <c r="AUC81" s="176"/>
      <c r="AUD81" s="176"/>
      <c r="AUE81" s="176"/>
      <c r="AUF81" s="176"/>
      <c r="AUG81" s="176"/>
      <c r="AUH81" s="176"/>
      <c r="AUI81" s="176"/>
      <c r="AUJ81" s="176"/>
      <c r="AUK81" s="176"/>
      <c r="AUL81" s="176"/>
      <c r="AUM81" s="176"/>
      <c r="AUN81" s="176"/>
      <c r="AUO81" s="176"/>
      <c r="AUP81" s="176"/>
      <c r="AUQ81" s="176"/>
      <c r="AUR81" s="176"/>
      <c r="AUS81" s="176"/>
      <c r="AUT81" s="176"/>
      <c r="AUU81" s="176"/>
      <c r="AUV81" s="176"/>
      <c r="AUW81" s="176"/>
      <c r="AUX81" s="176"/>
      <c r="AUY81" s="176"/>
      <c r="AUZ81" s="176"/>
      <c r="AVA81" s="176"/>
      <c r="AVB81" s="176"/>
      <c r="AVC81" s="176"/>
      <c r="AVD81" s="176"/>
      <c r="AVE81" s="176"/>
      <c r="AVF81" s="176"/>
      <c r="AVG81" s="176"/>
      <c r="AVH81" s="176"/>
      <c r="AVI81" s="176"/>
      <c r="AVJ81" s="176"/>
      <c r="AVK81" s="176"/>
      <c r="AVL81" s="176"/>
      <c r="AVM81" s="176"/>
      <c r="AVN81" s="176"/>
      <c r="AVO81" s="176"/>
      <c r="AVP81" s="176"/>
      <c r="AVQ81" s="176"/>
      <c r="AVR81" s="176"/>
      <c r="AVS81" s="176"/>
      <c r="AVT81" s="176"/>
      <c r="AVU81" s="176"/>
      <c r="AVV81" s="176"/>
      <c r="AVW81" s="176"/>
      <c r="AVX81" s="176"/>
      <c r="AVY81" s="176"/>
      <c r="AVZ81" s="176"/>
      <c r="AWA81" s="176"/>
      <c r="AWB81" s="176"/>
      <c r="AWC81" s="176"/>
      <c r="AWD81" s="176"/>
      <c r="AWE81" s="176"/>
      <c r="AWF81" s="176"/>
      <c r="AWG81" s="176"/>
      <c r="AWH81" s="176"/>
      <c r="AWI81" s="176"/>
      <c r="AWJ81" s="176"/>
      <c r="AWK81" s="176"/>
      <c r="AWL81" s="176"/>
      <c r="AWM81" s="176"/>
      <c r="AWN81" s="176"/>
      <c r="AWO81" s="176"/>
      <c r="AWP81" s="176"/>
      <c r="AWQ81" s="176"/>
      <c r="AWR81" s="176"/>
      <c r="AWS81" s="176"/>
      <c r="AWT81" s="176"/>
      <c r="AWU81" s="176"/>
      <c r="AWV81" s="176"/>
      <c r="AWW81" s="176"/>
      <c r="AWX81" s="176"/>
      <c r="AWY81" s="176"/>
      <c r="AWZ81" s="176"/>
      <c r="AXA81" s="176"/>
      <c r="AXB81" s="176"/>
      <c r="AXC81" s="176"/>
      <c r="AXD81" s="176"/>
      <c r="AXE81" s="176"/>
      <c r="AXF81" s="176"/>
      <c r="AXG81" s="176"/>
      <c r="AXH81" s="176"/>
      <c r="AXI81" s="176"/>
      <c r="AXJ81" s="176"/>
      <c r="AXK81" s="176"/>
      <c r="AXL81" s="176"/>
      <c r="AXM81" s="176"/>
      <c r="AXN81" s="176"/>
      <c r="AXO81" s="176"/>
      <c r="AXP81" s="176"/>
      <c r="AXQ81" s="176"/>
      <c r="AXR81" s="176"/>
      <c r="AXS81" s="176"/>
      <c r="AXT81" s="176"/>
      <c r="AXU81" s="176"/>
      <c r="AXV81" s="176"/>
      <c r="AXW81" s="176"/>
      <c r="AXX81" s="176"/>
      <c r="AXY81" s="176"/>
      <c r="AXZ81" s="176"/>
      <c r="AYA81" s="176"/>
      <c r="AYB81" s="176"/>
      <c r="AYC81" s="176"/>
      <c r="AYD81" s="176"/>
      <c r="AYE81" s="176"/>
      <c r="AYF81" s="176"/>
      <c r="AYG81" s="176"/>
      <c r="AYH81" s="176"/>
      <c r="AYI81" s="176"/>
      <c r="AYJ81" s="176"/>
      <c r="AYK81" s="176"/>
      <c r="AYL81" s="176"/>
      <c r="AYM81" s="176"/>
      <c r="AYN81" s="176"/>
      <c r="AYO81" s="176"/>
      <c r="AYP81" s="176"/>
      <c r="AYQ81" s="176"/>
      <c r="AYR81" s="176"/>
      <c r="AYS81" s="176"/>
      <c r="AYT81" s="176"/>
      <c r="AYU81" s="176"/>
      <c r="AYV81" s="176"/>
      <c r="AYW81" s="176"/>
      <c r="AYX81" s="176"/>
      <c r="AYY81" s="176"/>
      <c r="AYZ81" s="176"/>
      <c r="AZA81" s="176"/>
      <c r="AZB81" s="176"/>
      <c r="AZC81" s="176"/>
      <c r="AZD81" s="176"/>
      <c r="AZE81" s="176"/>
      <c r="AZF81" s="176"/>
      <c r="AZG81" s="176"/>
      <c r="AZH81" s="176"/>
      <c r="AZI81" s="176"/>
      <c r="AZJ81" s="176"/>
      <c r="AZK81" s="176"/>
      <c r="AZL81" s="176"/>
      <c r="AZM81" s="176"/>
      <c r="AZN81" s="176"/>
      <c r="AZO81" s="176"/>
      <c r="AZP81" s="176"/>
      <c r="AZQ81" s="176"/>
      <c r="AZR81" s="176"/>
      <c r="AZS81" s="176"/>
      <c r="AZT81" s="176"/>
      <c r="AZU81" s="176"/>
      <c r="AZV81" s="176"/>
      <c r="AZW81" s="176"/>
      <c r="AZX81" s="176"/>
      <c r="AZY81" s="176"/>
      <c r="AZZ81" s="176"/>
      <c r="BAA81" s="176"/>
      <c r="BAB81" s="176"/>
      <c r="BAC81" s="176"/>
      <c r="BAD81" s="176"/>
      <c r="BAE81" s="176"/>
      <c r="BAF81" s="176"/>
      <c r="BAG81" s="176"/>
      <c r="BAH81" s="176"/>
      <c r="BAI81" s="176"/>
      <c r="BAJ81" s="176"/>
      <c r="BAK81" s="176"/>
      <c r="BAL81" s="176"/>
      <c r="BAM81" s="176"/>
      <c r="BAN81" s="176"/>
      <c r="BAO81" s="176"/>
      <c r="BAP81" s="176"/>
      <c r="BAQ81" s="176"/>
      <c r="BAR81" s="176"/>
      <c r="BAS81" s="176"/>
      <c r="BAT81" s="176"/>
      <c r="BAU81" s="176"/>
      <c r="BAV81" s="176"/>
      <c r="BAW81" s="176"/>
      <c r="BAX81" s="176"/>
      <c r="BAY81" s="176"/>
      <c r="BAZ81" s="176"/>
      <c r="BBA81" s="176"/>
      <c r="BBB81" s="176"/>
      <c r="BBC81" s="176"/>
      <c r="BBD81" s="176"/>
      <c r="BBE81" s="176"/>
      <c r="BBF81" s="176"/>
      <c r="BBG81" s="176"/>
      <c r="BBH81" s="176"/>
      <c r="BBI81" s="176"/>
      <c r="BBJ81" s="176"/>
      <c r="BBK81" s="176"/>
      <c r="BBL81" s="176"/>
      <c r="BBM81" s="176"/>
      <c r="BBN81" s="176"/>
      <c r="BBO81" s="176"/>
      <c r="BBP81" s="176"/>
      <c r="BBQ81" s="176"/>
      <c r="BBR81" s="176"/>
      <c r="BBS81" s="176"/>
      <c r="BBT81" s="176"/>
      <c r="BBU81" s="176"/>
      <c r="BBV81" s="176"/>
      <c r="BBW81" s="176"/>
      <c r="BBX81" s="176"/>
      <c r="BBY81" s="176"/>
      <c r="BBZ81" s="176"/>
      <c r="BCA81" s="176"/>
      <c r="BCB81" s="176"/>
      <c r="BCC81" s="176"/>
      <c r="BCD81" s="176"/>
      <c r="BCE81" s="176"/>
      <c r="BCF81" s="176"/>
      <c r="BCG81" s="176"/>
      <c r="BCH81" s="176"/>
      <c r="BCI81" s="176"/>
      <c r="BCJ81" s="176"/>
      <c r="BCK81" s="176"/>
      <c r="BCL81" s="176"/>
      <c r="BCM81" s="176"/>
      <c r="BCN81" s="176"/>
      <c r="BCO81" s="176"/>
      <c r="BCP81" s="176"/>
      <c r="BCQ81" s="176"/>
      <c r="BCR81" s="176"/>
      <c r="BCS81" s="176"/>
      <c r="BCT81" s="176"/>
      <c r="BCU81" s="176"/>
      <c r="BCV81" s="176"/>
      <c r="BCW81" s="176"/>
      <c r="BCX81" s="176"/>
      <c r="BCY81" s="176"/>
      <c r="BCZ81" s="176"/>
      <c r="BDA81" s="176"/>
      <c r="BDB81" s="176"/>
      <c r="BDC81" s="176"/>
      <c r="BDD81" s="176"/>
      <c r="BDE81" s="176"/>
      <c r="BDF81" s="176"/>
      <c r="BDG81" s="176"/>
      <c r="BDH81" s="176"/>
      <c r="BDI81" s="176"/>
      <c r="BDJ81" s="176"/>
      <c r="BDK81" s="176"/>
      <c r="BDL81" s="176"/>
      <c r="BDM81" s="176"/>
      <c r="BDN81" s="176"/>
      <c r="BDO81" s="176"/>
      <c r="BDP81" s="176"/>
      <c r="BDQ81" s="176"/>
      <c r="BDR81" s="176"/>
      <c r="BDS81" s="176"/>
      <c r="BDT81" s="176"/>
      <c r="BDU81" s="176"/>
      <c r="BDV81" s="176"/>
      <c r="BDW81" s="176"/>
      <c r="BDX81" s="176"/>
      <c r="BDY81" s="176"/>
      <c r="BDZ81" s="176"/>
      <c r="BEA81" s="176"/>
      <c r="BEB81" s="176"/>
      <c r="BEC81" s="176"/>
      <c r="BED81" s="176"/>
      <c r="BEE81" s="176"/>
      <c r="BEF81" s="176"/>
      <c r="BEG81" s="176"/>
      <c r="BEH81" s="176"/>
      <c r="BEI81" s="176"/>
      <c r="BEJ81" s="176"/>
      <c r="BEK81" s="176"/>
      <c r="BEL81" s="176"/>
      <c r="BEM81" s="176"/>
      <c r="BEN81" s="176"/>
      <c r="BEO81" s="176"/>
      <c r="BEP81" s="176"/>
      <c r="BEQ81" s="176"/>
      <c r="BER81" s="176"/>
      <c r="BES81" s="176"/>
      <c r="BET81" s="176"/>
      <c r="BEU81" s="176"/>
      <c r="BEV81" s="176"/>
      <c r="BEW81" s="176"/>
      <c r="BEX81" s="176"/>
      <c r="BEY81" s="176"/>
      <c r="BEZ81" s="176"/>
      <c r="BFA81" s="176"/>
      <c r="BFB81" s="176"/>
      <c r="BFC81" s="176"/>
      <c r="BFD81" s="176"/>
      <c r="BFE81" s="176"/>
      <c r="BFF81" s="176"/>
      <c r="BFG81" s="176"/>
      <c r="BFH81" s="176"/>
      <c r="BFI81" s="176"/>
      <c r="BFJ81" s="176"/>
      <c r="BFK81" s="176"/>
      <c r="BFL81" s="176"/>
      <c r="BFM81" s="176"/>
      <c r="BFN81" s="176"/>
      <c r="BFO81" s="176"/>
      <c r="BFP81" s="176"/>
      <c r="BFQ81" s="176"/>
      <c r="BFR81" s="176"/>
      <c r="BFS81" s="176"/>
      <c r="BFT81" s="176"/>
      <c r="BFU81" s="176"/>
      <c r="BFV81" s="176"/>
      <c r="BFW81" s="176"/>
      <c r="BFX81" s="176"/>
      <c r="BFY81" s="176"/>
      <c r="BFZ81" s="176"/>
      <c r="BGA81" s="176"/>
      <c r="BGB81" s="176"/>
      <c r="BGC81" s="176"/>
      <c r="BGD81" s="176"/>
      <c r="BGE81" s="176"/>
      <c r="BGF81" s="176"/>
      <c r="BGG81" s="176"/>
      <c r="BGH81" s="176"/>
      <c r="BGI81" s="176"/>
      <c r="BGJ81" s="176"/>
      <c r="BGK81" s="176"/>
      <c r="BGL81" s="176"/>
      <c r="BGM81" s="176"/>
      <c r="BGN81" s="176"/>
      <c r="BGO81" s="176"/>
      <c r="BGP81" s="176"/>
      <c r="BGQ81" s="176"/>
      <c r="BGR81" s="176"/>
      <c r="BGS81" s="176"/>
      <c r="BGT81" s="176"/>
      <c r="BGU81" s="176"/>
      <c r="BGV81" s="176"/>
      <c r="BGW81" s="176"/>
      <c r="BGX81" s="176"/>
      <c r="BGY81" s="176"/>
      <c r="BGZ81" s="176"/>
      <c r="BHA81" s="176"/>
      <c r="BHB81" s="176"/>
      <c r="BHC81" s="176"/>
      <c r="BHD81" s="176"/>
      <c r="BHE81" s="176"/>
      <c r="BHF81" s="176"/>
      <c r="BHG81" s="176"/>
      <c r="BHH81" s="176"/>
      <c r="BHI81" s="176"/>
      <c r="BHJ81" s="176"/>
      <c r="BHK81" s="176"/>
      <c r="BHL81" s="176"/>
      <c r="BHM81" s="176"/>
      <c r="BHN81" s="176"/>
      <c r="BHO81" s="176"/>
      <c r="BHP81" s="176"/>
      <c r="BHQ81" s="176"/>
      <c r="BHR81" s="176"/>
      <c r="BHS81" s="176"/>
      <c r="BHT81" s="176"/>
      <c r="BHU81" s="176"/>
      <c r="BHV81" s="176"/>
      <c r="BHW81" s="176"/>
      <c r="BHX81" s="176"/>
      <c r="BHY81" s="176"/>
      <c r="BHZ81" s="176"/>
      <c r="BIA81" s="176"/>
      <c r="BIB81" s="176"/>
      <c r="BIC81" s="176"/>
      <c r="BID81" s="176"/>
      <c r="BIE81" s="176"/>
      <c r="BIF81" s="176"/>
      <c r="BIG81" s="176"/>
      <c r="BIH81" s="176"/>
      <c r="BII81" s="176"/>
      <c r="BIJ81" s="176"/>
      <c r="BIK81" s="176"/>
      <c r="BIL81" s="176"/>
      <c r="BIM81" s="176"/>
      <c r="BIN81" s="176"/>
      <c r="BIO81" s="176"/>
      <c r="BIP81" s="176"/>
      <c r="BIQ81" s="176"/>
      <c r="BIR81" s="176"/>
      <c r="BIS81" s="176"/>
      <c r="BIT81" s="176"/>
      <c r="BIU81" s="176"/>
      <c r="BIV81" s="176"/>
      <c r="BIW81" s="176"/>
      <c r="BIX81" s="176"/>
      <c r="BIY81" s="176"/>
      <c r="BIZ81" s="176"/>
      <c r="BJA81" s="176"/>
      <c r="BJB81" s="176"/>
      <c r="BJC81" s="176"/>
      <c r="BJD81" s="176"/>
      <c r="BJE81" s="176"/>
      <c r="BJF81" s="176"/>
      <c r="BJG81" s="176"/>
      <c r="BJH81" s="176"/>
      <c r="BJI81" s="176"/>
      <c r="BJJ81" s="176"/>
      <c r="BJK81" s="176"/>
      <c r="BJL81" s="176"/>
      <c r="BJM81" s="176"/>
      <c r="BJN81" s="176"/>
      <c r="BJO81" s="176"/>
      <c r="BJP81" s="176"/>
      <c r="BJQ81" s="176"/>
      <c r="BJR81" s="176"/>
      <c r="BJS81" s="176"/>
      <c r="BJT81" s="176"/>
      <c r="BJU81" s="176"/>
      <c r="BJV81" s="176"/>
      <c r="BJW81" s="176"/>
      <c r="BJX81" s="176"/>
      <c r="BJY81" s="176"/>
      <c r="BJZ81" s="176"/>
      <c r="BKA81" s="176"/>
      <c r="BKB81" s="176"/>
      <c r="BKC81" s="176"/>
      <c r="BKD81" s="176"/>
      <c r="BKE81" s="176"/>
      <c r="BKF81" s="176"/>
      <c r="BKG81" s="176"/>
      <c r="BKH81" s="176"/>
      <c r="BKI81" s="176"/>
      <c r="BKJ81" s="176"/>
      <c r="BKK81" s="176"/>
      <c r="BKL81" s="176"/>
      <c r="BKM81" s="176"/>
      <c r="BKN81" s="176"/>
      <c r="BKO81" s="176"/>
      <c r="BKP81" s="176"/>
      <c r="BKQ81" s="176"/>
      <c r="BKR81" s="176"/>
      <c r="BKS81" s="176"/>
      <c r="BKT81" s="176"/>
      <c r="BKU81" s="176"/>
      <c r="BKV81" s="176"/>
      <c r="BKW81" s="176"/>
      <c r="BKX81" s="176"/>
      <c r="BKY81" s="176"/>
      <c r="BKZ81" s="176"/>
      <c r="BLA81" s="176"/>
      <c r="BLB81" s="176"/>
      <c r="BLC81" s="176"/>
      <c r="BLD81" s="176"/>
      <c r="BLE81" s="176"/>
      <c r="BLF81" s="176"/>
      <c r="BLG81" s="176"/>
      <c r="BLH81" s="176"/>
      <c r="BLI81" s="176"/>
      <c r="BLJ81" s="176"/>
      <c r="BLK81" s="176"/>
      <c r="BLL81" s="176"/>
      <c r="BLM81" s="176"/>
      <c r="BLN81" s="176"/>
      <c r="BLO81" s="176"/>
      <c r="BLP81" s="176"/>
      <c r="BLQ81" s="176"/>
      <c r="BLR81" s="176"/>
      <c r="BLS81" s="176"/>
      <c r="BLT81" s="176"/>
      <c r="BLU81" s="176"/>
      <c r="BLV81" s="176"/>
      <c r="BLW81" s="176"/>
      <c r="BLX81" s="176"/>
      <c r="BLY81" s="176"/>
      <c r="BLZ81" s="176"/>
      <c r="BMA81" s="176"/>
      <c r="BMB81" s="176"/>
      <c r="BMC81" s="176"/>
      <c r="BMD81" s="176"/>
      <c r="BME81" s="176"/>
      <c r="BMF81" s="176"/>
      <c r="BMG81" s="176"/>
      <c r="BMH81" s="176"/>
      <c r="BMI81" s="176"/>
      <c r="BMJ81" s="176"/>
      <c r="BMK81" s="176"/>
      <c r="BML81" s="176"/>
      <c r="BMM81" s="176"/>
      <c r="BMN81" s="176"/>
      <c r="BMO81" s="176"/>
      <c r="BMP81" s="176"/>
      <c r="BMQ81" s="176"/>
      <c r="BMR81" s="176"/>
      <c r="BMS81" s="176"/>
      <c r="BMT81" s="176"/>
      <c r="BMU81" s="176"/>
      <c r="BMV81" s="176"/>
      <c r="BMW81" s="176"/>
      <c r="BMX81" s="176"/>
      <c r="BMY81" s="176"/>
      <c r="BMZ81" s="176"/>
      <c r="BNA81" s="176"/>
      <c r="BNB81" s="176"/>
      <c r="BNC81" s="176"/>
      <c r="BND81" s="176"/>
      <c r="BNE81" s="176"/>
      <c r="BNF81" s="176"/>
      <c r="BNG81" s="176"/>
      <c r="BNH81" s="176"/>
      <c r="BNI81" s="176"/>
      <c r="BNJ81" s="176"/>
      <c r="BNK81" s="176"/>
      <c r="BNL81" s="176"/>
      <c r="BNM81" s="176"/>
      <c r="BNN81" s="176"/>
      <c r="BNO81" s="176"/>
      <c r="BNP81" s="176"/>
      <c r="BNQ81" s="176"/>
      <c r="BNR81" s="176"/>
      <c r="BNS81" s="176"/>
      <c r="BNT81" s="176"/>
      <c r="BNU81" s="176"/>
      <c r="BNV81" s="176"/>
      <c r="BNW81" s="176"/>
      <c r="BNX81" s="176"/>
      <c r="BNY81" s="176"/>
      <c r="BNZ81" s="176"/>
      <c r="BOA81" s="176"/>
      <c r="BOB81" s="176"/>
      <c r="BOC81" s="176"/>
      <c r="BOD81" s="176"/>
      <c r="BOE81" s="176"/>
      <c r="BOF81" s="176"/>
      <c r="BOG81" s="176"/>
      <c r="BOH81" s="176"/>
      <c r="BOI81" s="176"/>
      <c r="BOJ81" s="176"/>
      <c r="BOK81" s="176"/>
      <c r="BOL81" s="176"/>
      <c r="BOM81" s="176"/>
      <c r="BON81" s="176"/>
      <c r="BOO81" s="176"/>
      <c r="BOP81" s="176"/>
      <c r="BOQ81" s="176"/>
      <c r="BOR81" s="176"/>
      <c r="BOS81" s="176"/>
      <c r="BOT81" s="176"/>
      <c r="BOU81" s="176"/>
      <c r="BOV81" s="176"/>
      <c r="BOW81" s="176"/>
      <c r="BOX81" s="176"/>
      <c r="BOY81" s="176"/>
      <c r="BOZ81" s="176"/>
      <c r="BPA81" s="176"/>
      <c r="BPB81" s="176"/>
      <c r="BPC81" s="176"/>
      <c r="BPD81" s="176"/>
      <c r="BPE81" s="176"/>
      <c r="BPF81" s="176"/>
      <c r="BPG81" s="176"/>
      <c r="BPH81" s="176"/>
      <c r="BPI81" s="176"/>
      <c r="BPJ81" s="176"/>
      <c r="BPK81" s="176"/>
      <c r="BPL81" s="176"/>
      <c r="BPM81" s="176"/>
      <c r="BPN81" s="176"/>
      <c r="BPO81" s="176"/>
      <c r="BPP81" s="176"/>
      <c r="BPQ81" s="176"/>
      <c r="BPR81" s="176"/>
      <c r="BPS81" s="176"/>
      <c r="BPT81" s="176"/>
      <c r="BPU81" s="176"/>
      <c r="BPV81" s="176"/>
      <c r="BPW81" s="176"/>
      <c r="BPX81" s="176"/>
      <c r="BPY81" s="176"/>
      <c r="BPZ81" s="176"/>
      <c r="BQA81" s="176"/>
      <c r="BQB81" s="176"/>
      <c r="BQC81" s="176"/>
      <c r="BQD81" s="176"/>
      <c r="BQE81" s="176"/>
      <c r="BQF81" s="176"/>
      <c r="BQG81" s="176"/>
      <c r="BQH81" s="176"/>
      <c r="BQI81" s="176"/>
      <c r="BQJ81" s="176"/>
      <c r="BQK81" s="176"/>
      <c r="BQL81" s="176"/>
      <c r="BQM81" s="176"/>
      <c r="BQN81" s="176"/>
      <c r="BQO81" s="176"/>
      <c r="BQP81" s="176"/>
      <c r="BQQ81" s="176"/>
      <c r="BQR81" s="176"/>
      <c r="BQS81" s="176"/>
      <c r="BQT81" s="176"/>
      <c r="BQU81" s="176"/>
      <c r="BQV81" s="176"/>
      <c r="BQW81" s="176"/>
      <c r="BQX81" s="176"/>
      <c r="BQY81" s="176"/>
      <c r="BQZ81" s="176"/>
      <c r="BRA81" s="176"/>
      <c r="BRB81" s="176"/>
      <c r="BRC81" s="176"/>
      <c r="BRD81" s="176"/>
      <c r="BRE81" s="176"/>
      <c r="BRF81" s="176"/>
      <c r="BRG81" s="176"/>
      <c r="BRH81" s="176"/>
      <c r="BRI81" s="176"/>
      <c r="BRJ81" s="176"/>
      <c r="BRK81" s="176"/>
      <c r="BRL81" s="176"/>
      <c r="BRM81" s="176"/>
      <c r="BRN81" s="176"/>
      <c r="BRO81" s="176"/>
      <c r="BRP81" s="176"/>
      <c r="BRQ81" s="176"/>
      <c r="BRR81" s="176"/>
      <c r="BRS81" s="176"/>
      <c r="BRT81" s="176"/>
      <c r="BRU81" s="176"/>
      <c r="BRV81" s="176"/>
      <c r="BRW81" s="176"/>
      <c r="BRX81" s="176"/>
      <c r="BRY81" s="176"/>
      <c r="BRZ81" s="176"/>
      <c r="BSA81" s="176"/>
      <c r="BSB81" s="176"/>
      <c r="BSC81" s="176"/>
      <c r="BSD81" s="176"/>
      <c r="BSE81" s="176"/>
      <c r="BSF81" s="176"/>
      <c r="BSG81" s="176"/>
      <c r="BSH81" s="176"/>
      <c r="BSI81" s="176"/>
      <c r="BSJ81" s="176"/>
      <c r="BSK81" s="176"/>
      <c r="BSL81" s="176"/>
      <c r="BSM81" s="176"/>
      <c r="BSN81" s="176"/>
      <c r="BSO81" s="176"/>
      <c r="BSP81" s="176"/>
      <c r="BSQ81" s="176"/>
      <c r="BSR81" s="176"/>
      <c r="BSS81" s="176"/>
      <c r="BST81" s="176"/>
      <c r="BSU81" s="176"/>
      <c r="BSV81" s="176"/>
      <c r="BSW81" s="176"/>
      <c r="BSX81" s="176"/>
      <c r="BSY81" s="176"/>
      <c r="BSZ81" s="176"/>
      <c r="BTA81" s="176"/>
      <c r="BTB81" s="176"/>
      <c r="BTC81" s="176"/>
      <c r="BTD81" s="176"/>
      <c r="BTE81" s="176"/>
      <c r="BTF81" s="176"/>
      <c r="BTG81" s="176"/>
      <c r="BTH81" s="176"/>
      <c r="BTI81" s="176"/>
      <c r="BTJ81" s="176"/>
      <c r="BTK81" s="176"/>
      <c r="BTL81" s="176"/>
      <c r="BTM81" s="176"/>
      <c r="BTN81" s="176"/>
      <c r="BTO81" s="176"/>
      <c r="BTP81" s="176"/>
      <c r="BTQ81" s="176"/>
      <c r="BTR81" s="176"/>
      <c r="BTS81" s="176"/>
      <c r="BTT81" s="176"/>
      <c r="BTU81" s="176"/>
      <c r="BTV81" s="176"/>
      <c r="BTW81" s="176"/>
      <c r="BTX81" s="176"/>
      <c r="BTY81" s="176"/>
      <c r="BTZ81" s="176"/>
      <c r="BUA81" s="176"/>
      <c r="BUB81" s="176"/>
      <c r="BUC81" s="176"/>
      <c r="BUD81" s="176"/>
      <c r="BUE81" s="176"/>
      <c r="BUF81" s="176"/>
      <c r="BUG81" s="176"/>
      <c r="BUH81" s="176"/>
      <c r="BUI81" s="176"/>
      <c r="BUJ81" s="176"/>
      <c r="BUK81" s="176"/>
      <c r="BUL81" s="176"/>
      <c r="BUM81" s="176"/>
      <c r="BUN81" s="176"/>
      <c r="BUO81" s="176"/>
      <c r="BUP81" s="176"/>
      <c r="BUQ81" s="176"/>
      <c r="BUR81" s="176"/>
      <c r="BUS81" s="176"/>
      <c r="BUT81" s="176"/>
      <c r="BUU81" s="176"/>
      <c r="BUV81" s="176"/>
      <c r="BUW81" s="176"/>
      <c r="BUX81" s="176"/>
      <c r="BUY81" s="176"/>
      <c r="BUZ81" s="176"/>
      <c r="BVA81" s="176"/>
      <c r="BVB81" s="176"/>
      <c r="BVC81" s="176"/>
      <c r="BVD81" s="176"/>
      <c r="BVE81" s="176"/>
      <c r="BVF81" s="176"/>
      <c r="BVG81" s="176"/>
      <c r="BVH81" s="176"/>
      <c r="BVI81" s="176"/>
      <c r="BVJ81" s="176"/>
      <c r="BVK81" s="176"/>
      <c r="BVL81" s="176"/>
      <c r="BVM81" s="176"/>
      <c r="BVN81" s="176"/>
      <c r="BVO81" s="176"/>
      <c r="BVP81" s="176"/>
      <c r="BVQ81" s="176"/>
      <c r="BVR81" s="176"/>
      <c r="BVS81" s="176"/>
      <c r="BVT81" s="176"/>
      <c r="BVU81" s="176"/>
      <c r="BVV81" s="176"/>
      <c r="BVW81" s="176"/>
      <c r="BVX81" s="176"/>
      <c r="BVY81" s="176"/>
      <c r="BVZ81" s="176"/>
      <c r="BWA81" s="176"/>
      <c r="BWB81" s="176"/>
      <c r="BWC81" s="176"/>
      <c r="BWD81" s="176"/>
      <c r="BWE81" s="176"/>
      <c r="BWF81" s="176"/>
      <c r="BWG81" s="176"/>
      <c r="BWH81" s="176"/>
      <c r="BWI81" s="176"/>
      <c r="BWJ81" s="176"/>
      <c r="BWK81" s="176"/>
      <c r="BWL81" s="176"/>
      <c r="BWM81" s="176"/>
      <c r="BWN81" s="176"/>
      <c r="BWO81" s="176"/>
      <c r="BWP81" s="176"/>
      <c r="BWQ81" s="176"/>
      <c r="BWR81" s="176"/>
      <c r="BWS81" s="176"/>
      <c r="BWT81" s="176"/>
      <c r="BWU81" s="176"/>
      <c r="BWV81" s="176"/>
      <c r="BWW81" s="176"/>
      <c r="BWX81" s="176"/>
      <c r="BWY81" s="176"/>
      <c r="BWZ81" s="176"/>
      <c r="BXA81" s="176"/>
      <c r="BXB81" s="176"/>
      <c r="BXC81" s="176"/>
      <c r="BXD81" s="176"/>
      <c r="BXE81" s="176"/>
      <c r="BXF81" s="176"/>
      <c r="BXG81" s="176"/>
      <c r="BXH81" s="176"/>
      <c r="BXI81" s="176"/>
      <c r="BXJ81" s="176"/>
      <c r="BXK81" s="176"/>
      <c r="BXL81" s="176"/>
      <c r="BXM81" s="176"/>
      <c r="BXN81" s="176"/>
      <c r="BXO81" s="176"/>
      <c r="BXP81" s="176"/>
      <c r="BXQ81" s="176"/>
      <c r="BXR81" s="176"/>
      <c r="BXS81" s="176"/>
      <c r="BXT81" s="176"/>
      <c r="BXU81" s="176"/>
      <c r="BXV81" s="176"/>
      <c r="BXW81" s="176"/>
      <c r="BXX81" s="176"/>
      <c r="BXY81" s="176"/>
      <c r="BXZ81" s="176"/>
      <c r="BYA81" s="176"/>
      <c r="BYB81" s="176"/>
      <c r="BYC81" s="176"/>
      <c r="BYD81" s="176"/>
      <c r="BYE81" s="176"/>
      <c r="BYF81" s="176"/>
      <c r="BYG81" s="176"/>
      <c r="BYH81" s="176"/>
      <c r="BYI81" s="176"/>
      <c r="BYJ81" s="176"/>
      <c r="BYK81" s="176"/>
      <c r="BYL81" s="176"/>
      <c r="BYM81" s="176"/>
      <c r="BYN81" s="176"/>
      <c r="BYO81" s="176"/>
      <c r="BYP81" s="176"/>
      <c r="BYQ81" s="176"/>
      <c r="BYR81" s="176"/>
      <c r="BYS81" s="176"/>
      <c r="BYT81" s="176"/>
      <c r="BYU81" s="176"/>
      <c r="BYV81" s="176"/>
      <c r="BYW81" s="176"/>
      <c r="BYX81" s="176"/>
      <c r="BYY81" s="176"/>
      <c r="BYZ81" s="176"/>
      <c r="BZA81" s="176"/>
      <c r="BZB81" s="176"/>
      <c r="BZC81" s="176"/>
      <c r="BZD81" s="176"/>
      <c r="BZE81" s="176"/>
      <c r="BZF81" s="176"/>
      <c r="BZG81" s="176"/>
      <c r="BZH81" s="176"/>
      <c r="BZI81" s="176"/>
      <c r="BZJ81" s="176"/>
      <c r="BZK81" s="176"/>
      <c r="BZL81" s="176"/>
      <c r="BZM81" s="176"/>
      <c r="BZN81" s="176"/>
      <c r="BZO81" s="176"/>
      <c r="BZP81" s="176"/>
      <c r="BZQ81" s="176"/>
      <c r="BZR81" s="176"/>
      <c r="BZS81" s="176"/>
      <c r="BZT81" s="176"/>
      <c r="BZU81" s="176"/>
      <c r="BZV81" s="176"/>
      <c r="BZW81" s="176"/>
      <c r="BZX81" s="176"/>
      <c r="BZY81" s="176"/>
      <c r="BZZ81" s="176"/>
      <c r="CAA81" s="176"/>
      <c r="CAB81" s="176"/>
      <c r="CAC81" s="176"/>
      <c r="CAD81" s="176"/>
      <c r="CAE81" s="176"/>
      <c r="CAF81" s="176"/>
      <c r="CAG81" s="176"/>
      <c r="CAH81" s="176"/>
      <c r="CAI81" s="176"/>
      <c r="CAJ81" s="176"/>
      <c r="CAK81" s="176"/>
      <c r="CAL81" s="176"/>
      <c r="CAM81" s="176"/>
      <c r="CAN81" s="176"/>
      <c r="CAO81" s="176"/>
      <c r="CAP81" s="176"/>
      <c r="CAQ81" s="176"/>
      <c r="CAR81" s="176"/>
      <c r="CAS81" s="176"/>
      <c r="CAT81" s="176"/>
      <c r="CAU81" s="176"/>
      <c r="CAV81" s="176"/>
      <c r="CAW81" s="176"/>
      <c r="CAX81" s="176"/>
      <c r="CAY81" s="176"/>
      <c r="CAZ81" s="176"/>
      <c r="CBA81" s="176"/>
      <c r="CBB81" s="176"/>
      <c r="CBC81" s="176"/>
      <c r="CBD81" s="176"/>
      <c r="CBE81" s="176"/>
      <c r="CBF81" s="176"/>
      <c r="CBG81" s="176"/>
      <c r="CBH81" s="176"/>
      <c r="CBI81" s="176"/>
      <c r="CBJ81" s="176"/>
      <c r="CBK81" s="176"/>
      <c r="CBL81" s="176"/>
      <c r="CBM81" s="176"/>
      <c r="CBN81" s="176"/>
      <c r="CBO81" s="176"/>
      <c r="CBP81" s="176"/>
      <c r="CBQ81" s="176"/>
      <c r="CBR81" s="176"/>
      <c r="CBS81" s="176"/>
      <c r="CBT81" s="176"/>
      <c r="CBU81" s="176"/>
      <c r="CBV81" s="176"/>
      <c r="CBW81" s="176"/>
      <c r="CBX81" s="176"/>
      <c r="CBY81" s="176"/>
      <c r="CBZ81" s="176"/>
      <c r="CCA81" s="176"/>
      <c r="CCB81" s="176"/>
      <c r="CCC81" s="176"/>
      <c r="CCD81" s="176"/>
      <c r="CCE81" s="176"/>
      <c r="CCF81" s="176"/>
      <c r="CCG81" s="176"/>
      <c r="CCH81" s="176"/>
      <c r="CCI81" s="176"/>
      <c r="CCJ81" s="176"/>
      <c r="CCK81" s="176"/>
      <c r="CCL81" s="176"/>
      <c r="CCM81" s="176"/>
      <c r="CCN81" s="176"/>
      <c r="CCO81" s="176"/>
      <c r="CCP81" s="176"/>
      <c r="CCQ81" s="176"/>
      <c r="CCR81" s="176"/>
      <c r="CCS81" s="176"/>
      <c r="CCT81" s="176"/>
      <c r="CCU81" s="176"/>
      <c r="CCV81" s="176"/>
      <c r="CCW81" s="176"/>
      <c r="CCX81" s="176"/>
      <c r="CCY81" s="176"/>
      <c r="CCZ81" s="176"/>
      <c r="CDA81" s="176"/>
      <c r="CDB81" s="176"/>
      <c r="CDC81" s="176"/>
      <c r="CDD81" s="176"/>
      <c r="CDE81" s="176"/>
      <c r="CDF81" s="176"/>
      <c r="CDG81" s="176"/>
      <c r="CDH81" s="176"/>
      <c r="CDI81" s="176"/>
      <c r="CDJ81" s="176"/>
      <c r="CDK81" s="176"/>
      <c r="CDL81" s="176"/>
      <c r="CDM81" s="176"/>
      <c r="CDN81" s="176"/>
      <c r="CDO81" s="176"/>
      <c r="CDP81" s="176"/>
      <c r="CDQ81" s="176"/>
      <c r="CDR81" s="176"/>
      <c r="CDS81" s="176"/>
      <c r="CDT81" s="176"/>
      <c r="CDU81" s="176"/>
      <c r="CDV81" s="176"/>
      <c r="CDW81" s="176"/>
      <c r="CDX81" s="176"/>
      <c r="CDY81" s="176"/>
      <c r="CDZ81" s="176"/>
      <c r="CEA81" s="176"/>
      <c r="CEB81" s="176"/>
      <c r="CEC81" s="176"/>
      <c r="CED81" s="176"/>
      <c r="CEE81" s="176"/>
      <c r="CEF81" s="176"/>
      <c r="CEG81" s="176"/>
      <c r="CEH81" s="176"/>
      <c r="CEI81" s="176"/>
      <c r="CEJ81" s="176"/>
      <c r="CEK81" s="176"/>
      <c r="CEL81" s="176"/>
      <c r="CEM81" s="176"/>
      <c r="CEN81" s="176"/>
      <c r="CEO81" s="176"/>
      <c r="CEP81" s="176"/>
      <c r="CEQ81" s="176"/>
      <c r="CER81" s="176"/>
      <c r="CES81" s="176"/>
      <c r="CET81" s="176"/>
      <c r="CEU81" s="176"/>
      <c r="CEV81" s="176"/>
      <c r="CEW81" s="176"/>
      <c r="CEX81" s="176"/>
      <c r="CEY81" s="176"/>
      <c r="CEZ81" s="176"/>
      <c r="CFA81" s="176"/>
      <c r="CFB81" s="176"/>
      <c r="CFC81" s="176"/>
      <c r="CFD81" s="176"/>
      <c r="CFE81" s="176"/>
      <c r="CFF81" s="176"/>
      <c r="CFG81" s="176"/>
      <c r="CFH81" s="176"/>
      <c r="CFI81" s="176"/>
      <c r="CFJ81" s="176"/>
      <c r="CFK81" s="176"/>
      <c r="CFL81" s="176"/>
      <c r="CFM81" s="176"/>
      <c r="CFN81" s="176"/>
      <c r="CFO81" s="176"/>
      <c r="CFP81" s="176"/>
      <c r="CFQ81" s="176"/>
      <c r="CFR81" s="176"/>
      <c r="CFS81" s="176"/>
      <c r="CFT81" s="176"/>
      <c r="CFU81" s="176"/>
      <c r="CFV81" s="176"/>
      <c r="CFW81" s="176"/>
      <c r="CFX81" s="176"/>
      <c r="CFY81" s="176"/>
      <c r="CFZ81" s="176"/>
      <c r="CGA81" s="176"/>
      <c r="CGB81" s="176"/>
      <c r="CGC81" s="176"/>
      <c r="CGD81" s="176"/>
      <c r="CGE81" s="176"/>
      <c r="CGF81" s="176"/>
      <c r="CGG81" s="176"/>
      <c r="CGH81" s="176"/>
      <c r="CGI81" s="176"/>
      <c r="CGJ81" s="176"/>
      <c r="CGK81" s="176"/>
      <c r="CGL81" s="176"/>
      <c r="CGM81" s="176"/>
      <c r="CGN81" s="176"/>
      <c r="CGO81" s="176"/>
      <c r="CGP81" s="176"/>
      <c r="CGQ81" s="176"/>
      <c r="CGR81" s="176"/>
      <c r="CGS81" s="176"/>
      <c r="CGT81" s="176"/>
      <c r="CGU81" s="176"/>
      <c r="CGV81" s="176"/>
      <c r="CGW81" s="176"/>
      <c r="CGX81" s="176"/>
      <c r="CGY81" s="176"/>
      <c r="CGZ81" s="176"/>
      <c r="CHA81" s="176"/>
      <c r="CHB81" s="176"/>
      <c r="CHC81" s="176"/>
      <c r="CHD81" s="176"/>
      <c r="CHE81" s="176"/>
      <c r="CHF81" s="176"/>
      <c r="CHG81" s="176"/>
      <c r="CHH81" s="176"/>
      <c r="CHI81" s="176"/>
      <c r="CHJ81" s="176"/>
      <c r="CHK81" s="176"/>
      <c r="CHL81" s="176"/>
      <c r="CHM81" s="176"/>
      <c r="CHN81" s="176"/>
      <c r="CHO81" s="176"/>
      <c r="CHP81" s="176"/>
      <c r="CHQ81" s="176"/>
      <c r="CHR81" s="176"/>
      <c r="CHS81" s="176"/>
      <c r="CHT81" s="176"/>
      <c r="CHU81" s="176"/>
      <c r="CHV81" s="176"/>
      <c r="CHW81" s="176"/>
      <c r="CHX81" s="176"/>
      <c r="CHY81" s="176"/>
      <c r="CHZ81" s="176"/>
      <c r="CIA81" s="176"/>
      <c r="CIB81" s="176"/>
      <c r="CIC81" s="176"/>
      <c r="CID81" s="176"/>
      <c r="CIE81" s="176"/>
      <c r="CIF81" s="176"/>
      <c r="CIG81" s="176"/>
      <c r="CIH81" s="176"/>
      <c r="CII81" s="176"/>
      <c r="CIJ81" s="176"/>
      <c r="CIK81" s="176"/>
      <c r="CIL81" s="176"/>
      <c r="CIM81" s="176"/>
      <c r="CIN81" s="176"/>
      <c r="CIO81" s="176"/>
      <c r="CIP81" s="176"/>
      <c r="CIQ81" s="176"/>
      <c r="CIR81" s="176"/>
      <c r="CIS81" s="176"/>
      <c r="CIT81" s="176"/>
      <c r="CIU81" s="176"/>
      <c r="CIV81" s="176"/>
      <c r="CIW81" s="176"/>
      <c r="CIX81" s="176"/>
      <c r="CIY81" s="176"/>
      <c r="CIZ81" s="176"/>
      <c r="CJA81" s="176"/>
      <c r="CJB81" s="176"/>
      <c r="CJC81" s="176"/>
      <c r="CJD81" s="176"/>
      <c r="CJE81" s="176"/>
      <c r="CJF81" s="176"/>
      <c r="CJG81" s="176"/>
      <c r="CJH81" s="176"/>
      <c r="CJI81" s="176"/>
      <c r="CJJ81" s="176"/>
      <c r="CJK81" s="176"/>
      <c r="CJL81" s="176"/>
      <c r="CJM81" s="176"/>
      <c r="CJN81" s="176"/>
      <c r="CJO81" s="176"/>
      <c r="CJP81" s="176"/>
      <c r="CJQ81" s="176"/>
      <c r="CJR81" s="176"/>
      <c r="CJS81" s="176"/>
      <c r="CJT81" s="176"/>
      <c r="CJU81" s="176"/>
      <c r="CJV81" s="176"/>
      <c r="CJW81" s="176"/>
      <c r="CJX81" s="176"/>
      <c r="CJY81" s="176"/>
      <c r="CJZ81" s="176"/>
      <c r="CKA81" s="176"/>
      <c r="CKB81" s="176"/>
      <c r="CKC81" s="176"/>
      <c r="CKD81" s="176"/>
      <c r="CKE81" s="176"/>
      <c r="CKF81" s="176"/>
      <c r="CKG81" s="176"/>
      <c r="CKH81" s="176"/>
      <c r="CKI81" s="176"/>
      <c r="CKJ81" s="176"/>
      <c r="CKK81" s="176"/>
      <c r="CKL81" s="176"/>
      <c r="CKM81" s="176"/>
      <c r="CKN81" s="176"/>
      <c r="CKO81" s="176"/>
      <c r="CKP81" s="176"/>
      <c r="CKQ81" s="176"/>
      <c r="CKR81" s="176"/>
      <c r="CKS81" s="176"/>
      <c r="CKT81" s="176"/>
      <c r="CKU81" s="176"/>
      <c r="CKV81" s="176"/>
      <c r="CKW81" s="176"/>
      <c r="CKX81" s="176"/>
      <c r="CKY81" s="176"/>
      <c r="CKZ81" s="176"/>
      <c r="CLA81" s="176"/>
      <c r="CLB81" s="176"/>
      <c r="CLC81" s="176"/>
      <c r="CLD81" s="176"/>
      <c r="CLE81" s="176"/>
      <c r="CLF81" s="176"/>
      <c r="CLG81" s="176"/>
      <c r="CLH81" s="176"/>
      <c r="CLI81" s="176"/>
      <c r="CLJ81" s="176"/>
      <c r="CLK81" s="176"/>
      <c r="CLL81" s="176"/>
      <c r="CLM81" s="176"/>
      <c r="CLN81" s="176"/>
      <c r="CLO81" s="176"/>
      <c r="CLP81" s="176"/>
      <c r="CLQ81" s="176"/>
      <c r="CLR81" s="176"/>
      <c r="CLS81" s="176"/>
      <c r="CLT81" s="176"/>
      <c r="CLU81" s="176"/>
      <c r="CLV81" s="176"/>
      <c r="CLW81" s="176"/>
      <c r="CLX81" s="176"/>
      <c r="CLY81" s="176"/>
      <c r="CLZ81" s="176"/>
      <c r="CMA81" s="176"/>
      <c r="CMB81" s="176"/>
      <c r="CMC81" s="176"/>
      <c r="CMD81" s="176"/>
      <c r="CME81" s="176"/>
      <c r="CMF81" s="176"/>
      <c r="CMG81" s="176"/>
      <c r="CMH81" s="176"/>
      <c r="CMI81" s="176"/>
      <c r="CMJ81" s="176"/>
      <c r="CMK81" s="176"/>
      <c r="CML81" s="176"/>
      <c r="CMM81" s="176"/>
      <c r="CMN81" s="176"/>
      <c r="CMO81" s="176"/>
      <c r="CMP81" s="176"/>
      <c r="CMQ81" s="176"/>
      <c r="CMR81" s="176"/>
      <c r="CMS81" s="176"/>
      <c r="CMT81" s="176"/>
      <c r="CMU81" s="176"/>
      <c r="CMV81" s="176"/>
      <c r="CMW81" s="176"/>
      <c r="CMX81" s="176"/>
      <c r="CMY81" s="176"/>
      <c r="CMZ81" s="176"/>
      <c r="CNA81" s="176"/>
      <c r="CNB81" s="176"/>
      <c r="CNC81" s="176"/>
      <c r="CND81" s="176"/>
      <c r="CNE81" s="176"/>
      <c r="CNF81" s="176"/>
      <c r="CNG81" s="176"/>
      <c r="CNH81" s="176"/>
      <c r="CNI81" s="176"/>
      <c r="CNJ81" s="176"/>
      <c r="CNK81" s="176"/>
      <c r="CNL81" s="176"/>
      <c r="CNM81" s="176"/>
      <c r="CNN81" s="176"/>
      <c r="CNO81" s="176"/>
      <c r="CNP81" s="176"/>
      <c r="CNQ81" s="176"/>
      <c r="CNR81" s="176"/>
      <c r="CNS81" s="176"/>
      <c r="CNT81" s="176"/>
      <c r="CNU81" s="176"/>
      <c r="CNV81" s="176"/>
      <c r="CNW81" s="176"/>
      <c r="CNX81" s="176"/>
      <c r="CNY81" s="176"/>
      <c r="CNZ81" s="176"/>
      <c r="COA81" s="176"/>
      <c r="COB81" s="176"/>
      <c r="COC81" s="176"/>
      <c r="COD81" s="176"/>
      <c r="COE81" s="176"/>
      <c r="COF81" s="176"/>
      <c r="COG81" s="176"/>
      <c r="COH81" s="176"/>
      <c r="COI81" s="176"/>
      <c r="COJ81" s="176"/>
      <c r="COK81" s="176"/>
      <c r="COL81" s="176"/>
      <c r="COM81" s="176"/>
      <c r="CON81" s="176"/>
      <c r="COO81" s="176"/>
      <c r="COP81" s="176"/>
      <c r="COQ81" s="176"/>
      <c r="COR81" s="176"/>
      <c r="COS81" s="176"/>
      <c r="COT81" s="176"/>
      <c r="COU81" s="176"/>
      <c r="COV81" s="176"/>
      <c r="COW81" s="176"/>
      <c r="COX81" s="176"/>
      <c r="COY81" s="176"/>
      <c r="COZ81" s="176"/>
      <c r="CPA81" s="176"/>
      <c r="CPB81" s="176"/>
      <c r="CPC81" s="176"/>
      <c r="CPD81" s="176"/>
      <c r="CPE81" s="176"/>
      <c r="CPF81" s="176"/>
      <c r="CPG81" s="176"/>
      <c r="CPH81" s="176"/>
      <c r="CPI81" s="176"/>
      <c r="CPJ81" s="176"/>
      <c r="CPK81" s="176"/>
      <c r="CPL81" s="176"/>
      <c r="CPM81" s="176"/>
      <c r="CPN81" s="176"/>
      <c r="CPO81" s="176"/>
      <c r="CPP81" s="176"/>
      <c r="CPQ81" s="176"/>
      <c r="CPR81" s="176"/>
      <c r="CPS81" s="176"/>
      <c r="CPT81" s="176"/>
      <c r="CPU81" s="176"/>
      <c r="CPV81" s="176"/>
      <c r="CPW81" s="176"/>
      <c r="CPX81" s="176"/>
      <c r="CPY81" s="176"/>
      <c r="CPZ81" s="176"/>
      <c r="CQA81" s="176"/>
      <c r="CQB81" s="176"/>
      <c r="CQC81" s="176"/>
      <c r="CQD81" s="176"/>
      <c r="CQE81" s="176"/>
      <c r="CQF81" s="176"/>
      <c r="CQG81" s="176"/>
      <c r="CQH81" s="176"/>
      <c r="CQI81" s="176"/>
      <c r="CQJ81" s="176"/>
      <c r="CQK81" s="176"/>
      <c r="CQL81" s="176"/>
      <c r="CQM81" s="176"/>
      <c r="CQN81" s="176"/>
      <c r="CQO81" s="176"/>
      <c r="CQP81" s="176"/>
      <c r="CQQ81" s="176"/>
      <c r="CQR81" s="176"/>
      <c r="CQS81" s="176"/>
      <c r="CQT81" s="176"/>
      <c r="CQU81" s="176"/>
      <c r="CQV81" s="176"/>
      <c r="CQW81" s="176"/>
      <c r="CQX81" s="176"/>
      <c r="CQY81" s="176"/>
      <c r="CQZ81" s="176"/>
      <c r="CRA81" s="176"/>
      <c r="CRB81" s="176"/>
      <c r="CRC81" s="176"/>
      <c r="CRD81" s="176"/>
      <c r="CRE81" s="176"/>
      <c r="CRF81" s="176"/>
      <c r="CRG81" s="176"/>
      <c r="CRH81" s="176"/>
      <c r="CRI81" s="176"/>
      <c r="CRJ81" s="176"/>
      <c r="CRK81" s="176"/>
      <c r="CRL81" s="176"/>
      <c r="CRM81" s="176"/>
      <c r="CRN81" s="176"/>
      <c r="CRO81" s="176"/>
      <c r="CRP81" s="176"/>
      <c r="CRQ81" s="176"/>
      <c r="CRR81" s="176"/>
      <c r="CRS81" s="176"/>
      <c r="CRT81" s="176"/>
      <c r="CRU81" s="176"/>
      <c r="CRV81" s="176"/>
      <c r="CRW81" s="176"/>
      <c r="CRX81" s="176"/>
      <c r="CRY81" s="176"/>
      <c r="CRZ81" s="176"/>
      <c r="CSA81" s="176"/>
      <c r="CSB81" s="176"/>
      <c r="CSC81" s="176"/>
      <c r="CSD81" s="176"/>
      <c r="CSE81" s="176"/>
      <c r="CSF81" s="176"/>
      <c r="CSG81" s="176"/>
      <c r="CSH81" s="176"/>
      <c r="CSI81" s="176"/>
      <c r="CSJ81" s="176"/>
      <c r="CSK81" s="176"/>
      <c r="CSL81" s="176"/>
      <c r="CSM81" s="176"/>
      <c r="CSN81" s="176"/>
      <c r="CSO81" s="176"/>
      <c r="CSP81" s="176"/>
      <c r="CSQ81" s="176"/>
      <c r="CSR81" s="176"/>
      <c r="CSS81" s="176"/>
      <c r="CST81" s="176"/>
      <c r="CSU81" s="176"/>
      <c r="CSV81" s="176"/>
      <c r="CSW81" s="176"/>
      <c r="CSX81" s="176"/>
      <c r="CSY81" s="176"/>
      <c r="CSZ81" s="176"/>
      <c r="CTA81" s="176"/>
      <c r="CTB81" s="176"/>
      <c r="CTC81" s="176"/>
      <c r="CTD81" s="176"/>
      <c r="CTE81" s="176"/>
      <c r="CTF81" s="176"/>
      <c r="CTG81" s="176"/>
      <c r="CTH81" s="176"/>
      <c r="CTI81" s="176"/>
      <c r="CTJ81" s="176"/>
      <c r="CTK81" s="176"/>
      <c r="CTL81" s="176"/>
      <c r="CTM81" s="176"/>
      <c r="CTN81" s="176"/>
      <c r="CTO81" s="176"/>
      <c r="CTP81" s="176"/>
      <c r="CTQ81" s="176"/>
      <c r="CTR81" s="176"/>
      <c r="CTS81" s="176"/>
      <c r="CTT81" s="176"/>
      <c r="CTU81" s="176"/>
      <c r="CTV81" s="176"/>
      <c r="CTW81" s="176"/>
      <c r="CTX81" s="176"/>
      <c r="CTY81" s="176"/>
      <c r="CTZ81" s="176"/>
      <c r="CUA81" s="176"/>
      <c r="CUB81" s="176"/>
      <c r="CUC81" s="176"/>
      <c r="CUD81" s="176"/>
      <c r="CUE81" s="176"/>
      <c r="CUF81" s="176"/>
      <c r="CUG81" s="176"/>
      <c r="CUH81" s="176"/>
      <c r="CUI81" s="176"/>
      <c r="CUJ81" s="176"/>
      <c r="CUK81" s="176"/>
      <c r="CUL81" s="176"/>
      <c r="CUM81" s="176"/>
      <c r="CUN81" s="176"/>
      <c r="CUO81" s="176"/>
      <c r="CUP81" s="176"/>
      <c r="CUQ81" s="176"/>
      <c r="CUR81" s="176"/>
      <c r="CUS81" s="176"/>
      <c r="CUT81" s="176"/>
      <c r="CUU81" s="176"/>
      <c r="CUV81" s="176"/>
      <c r="CUW81" s="176"/>
      <c r="CUX81" s="176"/>
      <c r="CUY81" s="176"/>
      <c r="CUZ81" s="176"/>
      <c r="CVA81" s="176"/>
      <c r="CVB81" s="176"/>
      <c r="CVC81" s="176"/>
      <c r="CVD81" s="176"/>
      <c r="CVE81" s="176"/>
      <c r="CVF81" s="176"/>
      <c r="CVG81" s="176"/>
      <c r="CVH81" s="176"/>
      <c r="CVI81" s="176"/>
      <c r="CVJ81" s="176"/>
      <c r="CVK81" s="176"/>
      <c r="CVL81" s="176"/>
      <c r="CVM81" s="176"/>
      <c r="CVN81" s="176"/>
      <c r="CVO81" s="176"/>
      <c r="CVP81" s="176"/>
      <c r="CVQ81" s="176"/>
      <c r="CVR81" s="176"/>
      <c r="CVS81" s="176"/>
      <c r="CVT81" s="176"/>
      <c r="CVU81" s="176"/>
      <c r="CVV81" s="176"/>
      <c r="CVW81" s="176"/>
      <c r="CVX81" s="176"/>
      <c r="CVY81" s="176"/>
      <c r="CVZ81" s="176"/>
      <c r="CWA81" s="176"/>
      <c r="CWB81" s="176"/>
      <c r="CWC81" s="176"/>
      <c r="CWD81" s="176"/>
      <c r="CWE81" s="176"/>
      <c r="CWF81" s="176"/>
      <c r="CWG81" s="176"/>
      <c r="CWH81" s="176"/>
      <c r="CWI81" s="176"/>
      <c r="CWJ81" s="176"/>
      <c r="CWK81" s="176"/>
      <c r="CWL81" s="176"/>
      <c r="CWM81" s="176"/>
      <c r="CWN81" s="176"/>
      <c r="CWO81" s="176"/>
      <c r="CWP81" s="176"/>
      <c r="CWQ81" s="176"/>
      <c r="CWR81" s="176"/>
      <c r="CWS81" s="176"/>
      <c r="CWT81" s="176"/>
      <c r="CWU81" s="176"/>
      <c r="CWV81" s="176"/>
      <c r="CWW81" s="176"/>
      <c r="CWX81" s="176"/>
      <c r="CWY81" s="176"/>
      <c r="CWZ81" s="176"/>
      <c r="CXA81" s="176"/>
      <c r="CXB81" s="176"/>
      <c r="CXC81" s="176"/>
      <c r="CXD81" s="176"/>
      <c r="CXE81" s="176"/>
      <c r="CXF81" s="176"/>
      <c r="CXG81" s="176"/>
      <c r="CXH81" s="176"/>
      <c r="CXI81" s="176"/>
      <c r="CXJ81" s="176"/>
      <c r="CXK81" s="176"/>
      <c r="CXL81" s="176"/>
      <c r="CXM81" s="176"/>
      <c r="CXN81" s="176"/>
      <c r="CXO81" s="176"/>
      <c r="CXP81" s="176"/>
      <c r="CXQ81" s="176"/>
      <c r="CXR81" s="176"/>
      <c r="CXS81" s="176"/>
      <c r="CXT81" s="176"/>
      <c r="CXU81" s="176"/>
      <c r="CXV81" s="176"/>
      <c r="CXW81" s="176"/>
      <c r="CXX81" s="176"/>
      <c r="CXY81" s="176"/>
      <c r="CXZ81" s="176"/>
      <c r="CYA81" s="176"/>
      <c r="CYB81" s="176"/>
      <c r="CYC81" s="176"/>
      <c r="CYD81" s="176"/>
      <c r="CYE81" s="176"/>
      <c r="CYF81" s="176"/>
      <c r="CYG81" s="176"/>
      <c r="CYH81" s="176"/>
      <c r="CYI81" s="176"/>
      <c r="CYJ81" s="176"/>
      <c r="CYK81" s="176"/>
      <c r="CYL81" s="176"/>
      <c r="CYM81" s="176"/>
      <c r="CYN81" s="176"/>
      <c r="CYO81" s="176"/>
      <c r="CYP81" s="176"/>
      <c r="CYQ81" s="176"/>
      <c r="CYR81" s="176"/>
      <c r="CYS81" s="176"/>
      <c r="CYT81" s="176"/>
      <c r="CYU81" s="176"/>
      <c r="CYV81" s="176"/>
      <c r="CYW81" s="176"/>
      <c r="CYX81" s="176"/>
      <c r="CYY81" s="176"/>
      <c r="CYZ81" s="176"/>
      <c r="CZA81" s="176"/>
      <c r="CZB81" s="176"/>
      <c r="CZC81" s="176"/>
      <c r="CZD81" s="176"/>
      <c r="CZE81" s="176"/>
      <c r="CZF81" s="176"/>
      <c r="CZG81" s="176"/>
      <c r="CZH81" s="176"/>
      <c r="CZI81" s="176"/>
      <c r="CZJ81" s="176"/>
      <c r="CZK81" s="176"/>
      <c r="CZL81" s="176"/>
      <c r="CZM81" s="176"/>
      <c r="CZN81" s="176"/>
      <c r="CZO81" s="176"/>
      <c r="CZP81" s="176"/>
      <c r="CZQ81" s="176"/>
      <c r="CZR81" s="176"/>
      <c r="CZS81" s="176"/>
      <c r="CZT81" s="176"/>
      <c r="CZU81" s="176"/>
      <c r="CZV81" s="176"/>
      <c r="CZW81" s="176"/>
      <c r="CZX81" s="176"/>
      <c r="CZY81" s="176"/>
      <c r="CZZ81" s="176"/>
      <c r="DAA81" s="176"/>
      <c r="DAB81" s="176"/>
      <c r="DAC81" s="176"/>
      <c r="DAD81" s="176"/>
      <c r="DAE81" s="176"/>
      <c r="DAF81" s="176"/>
      <c r="DAG81" s="176"/>
      <c r="DAH81" s="176"/>
      <c r="DAI81" s="176"/>
      <c r="DAJ81" s="176"/>
      <c r="DAK81" s="176"/>
      <c r="DAL81" s="176"/>
      <c r="DAM81" s="176"/>
      <c r="DAN81" s="176"/>
      <c r="DAO81" s="176"/>
      <c r="DAP81" s="176"/>
      <c r="DAQ81" s="176"/>
      <c r="DAR81" s="176"/>
      <c r="DAS81" s="176"/>
      <c r="DAT81" s="176"/>
      <c r="DAU81" s="176"/>
      <c r="DAV81" s="176"/>
      <c r="DAW81" s="176"/>
      <c r="DAX81" s="176"/>
      <c r="DAY81" s="176"/>
      <c r="DAZ81" s="176"/>
      <c r="DBA81" s="176"/>
      <c r="DBB81" s="176"/>
      <c r="DBC81" s="176"/>
      <c r="DBD81" s="176"/>
      <c r="DBE81" s="176"/>
      <c r="DBF81" s="176"/>
      <c r="DBG81" s="176"/>
      <c r="DBH81" s="176"/>
      <c r="DBI81" s="176"/>
      <c r="DBJ81" s="176"/>
      <c r="DBK81" s="176"/>
      <c r="DBL81" s="176"/>
      <c r="DBM81" s="176"/>
      <c r="DBN81" s="176"/>
      <c r="DBO81" s="176"/>
      <c r="DBP81" s="176"/>
      <c r="DBQ81" s="176"/>
      <c r="DBR81" s="176"/>
      <c r="DBS81" s="176"/>
      <c r="DBT81" s="176"/>
      <c r="DBU81" s="176"/>
      <c r="DBV81" s="176"/>
      <c r="DBW81" s="176"/>
      <c r="DBX81" s="176"/>
      <c r="DBY81" s="176"/>
      <c r="DBZ81" s="176"/>
      <c r="DCA81" s="176"/>
      <c r="DCB81" s="176"/>
      <c r="DCC81" s="176"/>
      <c r="DCD81" s="176"/>
      <c r="DCE81" s="176"/>
      <c r="DCF81" s="176"/>
      <c r="DCG81" s="176"/>
      <c r="DCH81" s="176"/>
      <c r="DCI81" s="176"/>
      <c r="DCJ81" s="176"/>
      <c r="DCK81" s="176"/>
      <c r="DCL81" s="176"/>
      <c r="DCM81" s="176"/>
      <c r="DCN81" s="176"/>
      <c r="DCO81" s="176"/>
      <c r="DCP81" s="176"/>
      <c r="DCQ81" s="176"/>
      <c r="DCR81" s="176"/>
      <c r="DCS81" s="176"/>
      <c r="DCT81" s="176"/>
      <c r="DCU81" s="176"/>
      <c r="DCV81" s="176"/>
      <c r="DCW81" s="176"/>
      <c r="DCX81" s="176"/>
      <c r="DCY81" s="176"/>
      <c r="DCZ81" s="176"/>
      <c r="DDA81" s="176"/>
      <c r="DDB81" s="176"/>
      <c r="DDC81" s="176"/>
      <c r="DDD81" s="176"/>
      <c r="DDE81" s="176"/>
      <c r="DDF81" s="176"/>
      <c r="DDG81" s="176"/>
      <c r="DDH81" s="176"/>
      <c r="DDI81" s="176"/>
      <c r="DDJ81" s="176"/>
      <c r="DDK81" s="176"/>
      <c r="DDL81" s="176"/>
      <c r="DDM81" s="176"/>
      <c r="DDN81" s="176"/>
      <c r="DDO81" s="176"/>
      <c r="DDP81" s="176"/>
      <c r="DDQ81" s="176"/>
      <c r="DDR81" s="176"/>
      <c r="DDS81" s="176"/>
      <c r="DDT81" s="176"/>
      <c r="DDU81" s="176"/>
      <c r="DDV81" s="176"/>
      <c r="DDW81" s="176"/>
      <c r="DDX81" s="176"/>
      <c r="DDY81" s="176"/>
      <c r="DDZ81" s="176"/>
      <c r="DEA81" s="176"/>
      <c r="DEB81" s="176"/>
      <c r="DEC81" s="176"/>
      <c r="DED81" s="176"/>
      <c r="DEE81" s="176"/>
      <c r="DEF81" s="176"/>
      <c r="DEG81" s="176"/>
      <c r="DEH81" s="176"/>
      <c r="DEI81" s="176"/>
      <c r="DEJ81" s="176"/>
      <c r="DEK81" s="176"/>
      <c r="DEL81" s="176"/>
      <c r="DEM81" s="176"/>
      <c r="DEN81" s="176"/>
      <c r="DEO81" s="176"/>
      <c r="DEP81" s="176"/>
      <c r="DEQ81" s="176"/>
      <c r="DER81" s="176"/>
      <c r="DES81" s="176"/>
      <c r="DET81" s="176"/>
      <c r="DEU81" s="176"/>
      <c r="DEV81" s="176"/>
      <c r="DEW81" s="176"/>
      <c r="DEX81" s="176"/>
      <c r="DEY81" s="176"/>
      <c r="DEZ81" s="176"/>
      <c r="DFA81" s="176"/>
      <c r="DFB81" s="176"/>
      <c r="DFC81" s="176"/>
      <c r="DFD81" s="176"/>
      <c r="DFE81" s="176"/>
      <c r="DFF81" s="176"/>
      <c r="DFG81" s="176"/>
      <c r="DFH81" s="176"/>
      <c r="DFI81" s="176"/>
      <c r="DFJ81" s="176"/>
      <c r="DFK81" s="176"/>
      <c r="DFL81" s="176"/>
      <c r="DFM81" s="176"/>
      <c r="DFN81" s="176"/>
      <c r="DFO81" s="176"/>
      <c r="DFP81" s="176"/>
      <c r="DFQ81" s="176"/>
      <c r="DFR81" s="176"/>
      <c r="DFS81" s="176"/>
      <c r="DFT81" s="176"/>
      <c r="DFU81" s="176"/>
      <c r="DFV81" s="176"/>
      <c r="DFW81" s="176"/>
      <c r="DFX81" s="176"/>
      <c r="DFY81" s="176"/>
      <c r="DFZ81" s="176"/>
      <c r="DGA81" s="176"/>
      <c r="DGB81" s="176"/>
      <c r="DGC81" s="176"/>
      <c r="DGD81" s="176"/>
      <c r="DGE81" s="176"/>
      <c r="DGF81" s="176"/>
      <c r="DGG81" s="176"/>
      <c r="DGH81" s="176"/>
      <c r="DGI81" s="176"/>
      <c r="DGJ81" s="176"/>
      <c r="DGK81" s="176"/>
      <c r="DGL81" s="176"/>
      <c r="DGM81" s="176"/>
      <c r="DGN81" s="176"/>
      <c r="DGO81" s="176"/>
      <c r="DGP81" s="176"/>
      <c r="DGQ81" s="176"/>
      <c r="DGR81" s="176"/>
      <c r="DGS81" s="176"/>
      <c r="DGT81" s="176"/>
      <c r="DGU81" s="176"/>
      <c r="DGV81" s="176"/>
      <c r="DGW81" s="176"/>
      <c r="DGX81" s="176"/>
      <c r="DGY81" s="176"/>
      <c r="DGZ81" s="176"/>
      <c r="DHA81" s="176"/>
      <c r="DHB81" s="176"/>
      <c r="DHC81" s="176"/>
      <c r="DHD81" s="176"/>
      <c r="DHE81" s="176"/>
      <c r="DHF81" s="176"/>
      <c r="DHG81" s="176"/>
      <c r="DHH81" s="176"/>
      <c r="DHI81" s="176"/>
      <c r="DHJ81" s="176"/>
      <c r="DHK81" s="176"/>
      <c r="DHL81" s="176"/>
      <c r="DHM81" s="176"/>
      <c r="DHN81" s="176"/>
      <c r="DHO81" s="176"/>
      <c r="DHP81" s="176"/>
      <c r="DHQ81" s="176"/>
      <c r="DHR81" s="176"/>
      <c r="DHS81" s="176"/>
      <c r="DHT81" s="176"/>
      <c r="DHU81" s="176"/>
      <c r="DHV81" s="176"/>
      <c r="DHW81" s="176"/>
      <c r="DHX81" s="176"/>
      <c r="DHY81" s="176"/>
      <c r="DHZ81" s="176"/>
      <c r="DIA81" s="176"/>
      <c r="DIB81" s="176"/>
      <c r="DIC81" s="176"/>
      <c r="DID81" s="176"/>
      <c r="DIE81" s="176"/>
      <c r="DIF81" s="176"/>
      <c r="DIG81" s="176"/>
      <c r="DIH81" s="176"/>
      <c r="DII81" s="176"/>
      <c r="DIJ81" s="176"/>
      <c r="DIK81" s="176"/>
      <c r="DIL81" s="176"/>
      <c r="DIM81" s="176"/>
      <c r="DIN81" s="176"/>
      <c r="DIO81" s="176"/>
      <c r="DIP81" s="176"/>
      <c r="DIQ81" s="176"/>
      <c r="DIR81" s="176"/>
      <c r="DIS81" s="176"/>
      <c r="DIT81" s="176"/>
      <c r="DIU81" s="176"/>
      <c r="DIV81" s="176"/>
      <c r="DIW81" s="176"/>
      <c r="DIX81" s="176"/>
      <c r="DIY81" s="176"/>
      <c r="DIZ81" s="176"/>
      <c r="DJA81" s="176"/>
      <c r="DJB81" s="176"/>
      <c r="DJC81" s="176"/>
      <c r="DJD81" s="176"/>
      <c r="DJE81" s="176"/>
      <c r="DJF81" s="176"/>
      <c r="DJG81" s="176"/>
      <c r="DJH81" s="176"/>
      <c r="DJI81" s="176"/>
      <c r="DJJ81" s="176"/>
      <c r="DJK81" s="176"/>
      <c r="DJL81" s="176"/>
      <c r="DJM81" s="176"/>
      <c r="DJN81" s="176"/>
      <c r="DJO81" s="176"/>
      <c r="DJP81" s="176"/>
      <c r="DJQ81" s="176"/>
      <c r="DJR81" s="176"/>
      <c r="DJS81" s="176"/>
      <c r="DJT81" s="176"/>
      <c r="DJU81" s="176"/>
      <c r="DJV81" s="176"/>
      <c r="DJW81" s="176"/>
      <c r="DJX81" s="176"/>
      <c r="DJY81" s="176"/>
      <c r="DJZ81" s="176"/>
      <c r="DKA81" s="176"/>
      <c r="DKB81" s="176"/>
      <c r="DKC81" s="176"/>
      <c r="DKD81" s="176"/>
      <c r="DKE81" s="176"/>
      <c r="DKF81" s="176"/>
      <c r="DKG81" s="176"/>
      <c r="DKH81" s="176"/>
      <c r="DKI81" s="176"/>
      <c r="DKJ81" s="176"/>
      <c r="DKK81" s="176"/>
      <c r="DKL81" s="176"/>
      <c r="DKM81" s="176"/>
      <c r="DKN81" s="176"/>
      <c r="DKO81" s="176"/>
      <c r="DKP81" s="176"/>
      <c r="DKQ81" s="176"/>
      <c r="DKR81" s="176"/>
      <c r="DKS81" s="176"/>
      <c r="DKT81" s="176"/>
      <c r="DKU81" s="176"/>
      <c r="DKV81" s="176"/>
      <c r="DKW81" s="176"/>
      <c r="DKX81" s="176"/>
      <c r="DKY81" s="176"/>
      <c r="DKZ81" s="176"/>
      <c r="DLA81" s="176"/>
      <c r="DLB81" s="176"/>
      <c r="DLC81" s="176"/>
      <c r="DLD81" s="176"/>
      <c r="DLE81" s="176"/>
      <c r="DLF81" s="176"/>
      <c r="DLG81" s="176"/>
      <c r="DLH81" s="176"/>
      <c r="DLI81" s="176"/>
      <c r="DLJ81" s="176"/>
      <c r="DLK81" s="176"/>
      <c r="DLL81" s="176"/>
      <c r="DLM81" s="176"/>
      <c r="DLN81" s="176"/>
      <c r="DLO81" s="176"/>
      <c r="DLP81" s="176"/>
      <c r="DLQ81" s="176"/>
      <c r="DLR81" s="176"/>
      <c r="DLS81" s="176"/>
      <c r="DLT81" s="176"/>
      <c r="DLU81" s="176"/>
      <c r="DLV81" s="176"/>
      <c r="DLW81" s="176"/>
      <c r="DLX81" s="176"/>
      <c r="DLY81" s="176"/>
      <c r="DLZ81" s="176"/>
      <c r="DMA81" s="176"/>
      <c r="DMB81" s="176"/>
      <c r="DMC81" s="176"/>
      <c r="DMD81" s="176"/>
      <c r="DME81" s="176"/>
      <c r="DMF81" s="176"/>
      <c r="DMG81" s="176"/>
      <c r="DMH81" s="176"/>
      <c r="DMI81" s="176"/>
      <c r="DMJ81" s="176"/>
      <c r="DMK81" s="176"/>
      <c r="DML81" s="176"/>
      <c r="DMM81" s="176"/>
      <c r="DMN81" s="176"/>
      <c r="DMO81" s="176"/>
      <c r="DMP81" s="176"/>
      <c r="DMQ81" s="176"/>
      <c r="DMR81" s="176"/>
      <c r="DMS81" s="176"/>
      <c r="DMT81" s="176"/>
      <c r="DMU81" s="176"/>
      <c r="DMV81" s="176"/>
      <c r="DMW81" s="176"/>
      <c r="DMX81" s="176"/>
      <c r="DMY81" s="176"/>
      <c r="DMZ81" s="176"/>
      <c r="DNA81" s="176"/>
      <c r="DNB81" s="176"/>
      <c r="DNC81" s="176"/>
      <c r="DND81" s="176"/>
      <c r="DNE81" s="176"/>
      <c r="DNF81" s="176"/>
      <c r="DNG81" s="176"/>
      <c r="DNH81" s="176"/>
      <c r="DNI81" s="176"/>
      <c r="DNJ81" s="176"/>
      <c r="DNK81" s="176"/>
      <c r="DNL81" s="176"/>
      <c r="DNM81" s="176"/>
      <c r="DNN81" s="176"/>
      <c r="DNO81" s="176"/>
      <c r="DNP81" s="176"/>
      <c r="DNQ81" s="176"/>
      <c r="DNR81" s="176"/>
      <c r="DNS81" s="176"/>
      <c r="DNT81" s="176"/>
      <c r="DNU81" s="176"/>
      <c r="DNV81" s="176"/>
      <c r="DNW81" s="176"/>
      <c r="DNX81" s="176"/>
      <c r="DNY81" s="176"/>
      <c r="DNZ81" s="176"/>
      <c r="DOA81" s="176"/>
      <c r="DOB81" s="176"/>
      <c r="DOC81" s="176"/>
      <c r="DOD81" s="176"/>
      <c r="DOE81" s="176"/>
      <c r="DOF81" s="176"/>
      <c r="DOG81" s="176"/>
      <c r="DOH81" s="176"/>
      <c r="DOI81" s="176"/>
      <c r="DOJ81" s="176"/>
      <c r="DOK81" s="176"/>
      <c r="DOL81" s="176"/>
      <c r="DOM81" s="176"/>
      <c r="DON81" s="176"/>
      <c r="DOO81" s="176"/>
      <c r="DOP81" s="176"/>
      <c r="DOQ81" s="176"/>
      <c r="DOR81" s="176"/>
      <c r="DOS81" s="176"/>
      <c r="DOT81" s="176"/>
      <c r="DOU81" s="176"/>
      <c r="DOV81" s="176"/>
      <c r="DOW81" s="176"/>
      <c r="DOX81" s="176"/>
      <c r="DOY81" s="176"/>
      <c r="DOZ81" s="176"/>
      <c r="DPA81" s="176"/>
      <c r="DPB81" s="176"/>
      <c r="DPC81" s="176"/>
      <c r="DPD81" s="176"/>
      <c r="DPE81" s="176"/>
      <c r="DPF81" s="176"/>
      <c r="DPG81" s="176"/>
      <c r="DPH81" s="176"/>
      <c r="DPI81" s="176"/>
      <c r="DPJ81" s="176"/>
      <c r="DPK81" s="176"/>
      <c r="DPL81" s="176"/>
      <c r="DPM81" s="176"/>
      <c r="DPN81" s="176"/>
      <c r="DPO81" s="176"/>
      <c r="DPP81" s="176"/>
      <c r="DPQ81" s="176"/>
      <c r="DPR81" s="176"/>
      <c r="DPS81" s="176"/>
      <c r="DPT81" s="176"/>
      <c r="DPU81" s="176"/>
      <c r="DPV81" s="176"/>
      <c r="DPW81" s="176"/>
      <c r="DPX81" s="176"/>
      <c r="DPY81" s="176"/>
      <c r="DPZ81" s="176"/>
      <c r="DQA81" s="176"/>
      <c r="DQB81" s="176"/>
      <c r="DQC81" s="176"/>
      <c r="DQD81" s="176"/>
      <c r="DQE81" s="176"/>
      <c r="DQF81" s="176"/>
      <c r="DQG81" s="176"/>
      <c r="DQH81" s="176"/>
      <c r="DQI81" s="176"/>
      <c r="DQJ81" s="176"/>
      <c r="DQK81" s="176"/>
      <c r="DQL81" s="176"/>
      <c r="DQM81" s="176"/>
      <c r="DQN81" s="176"/>
      <c r="DQO81" s="176"/>
      <c r="DQP81" s="176"/>
      <c r="DQQ81" s="176"/>
      <c r="DQR81" s="176"/>
      <c r="DQS81" s="176"/>
      <c r="DQT81" s="176"/>
      <c r="DQU81" s="176"/>
      <c r="DQV81" s="176"/>
      <c r="DQW81" s="176"/>
      <c r="DQX81" s="176"/>
      <c r="DQY81" s="176"/>
      <c r="DQZ81" s="176"/>
      <c r="DRA81" s="176"/>
      <c r="DRB81" s="176"/>
      <c r="DRC81" s="176"/>
      <c r="DRD81" s="176"/>
      <c r="DRE81" s="176"/>
      <c r="DRF81" s="176"/>
      <c r="DRG81" s="176"/>
      <c r="DRH81" s="176"/>
      <c r="DRI81" s="176"/>
      <c r="DRJ81" s="176"/>
      <c r="DRK81" s="176"/>
      <c r="DRL81" s="176"/>
      <c r="DRM81" s="176"/>
      <c r="DRN81" s="176"/>
      <c r="DRO81" s="176"/>
      <c r="DRP81" s="176"/>
      <c r="DRQ81" s="176"/>
      <c r="DRR81" s="176"/>
      <c r="DRS81" s="176"/>
      <c r="DRT81" s="176"/>
      <c r="DRU81" s="176"/>
      <c r="DRV81" s="176"/>
      <c r="DRW81" s="176"/>
      <c r="DRX81" s="176"/>
      <c r="DRY81" s="176"/>
      <c r="DRZ81" s="176"/>
      <c r="DSA81" s="176"/>
      <c r="DSB81" s="176"/>
      <c r="DSC81" s="176"/>
      <c r="DSD81" s="176"/>
      <c r="DSE81" s="176"/>
      <c r="DSF81" s="176"/>
      <c r="DSG81" s="176"/>
      <c r="DSH81" s="176"/>
      <c r="DSI81" s="176"/>
      <c r="DSJ81" s="176"/>
      <c r="DSK81" s="176"/>
      <c r="DSL81" s="176"/>
      <c r="DSM81" s="176"/>
      <c r="DSN81" s="176"/>
      <c r="DSO81" s="176"/>
      <c r="DSP81" s="176"/>
      <c r="DSQ81" s="176"/>
      <c r="DSR81" s="176"/>
      <c r="DSS81" s="176"/>
      <c r="DST81" s="176"/>
      <c r="DSU81" s="176"/>
      <c r="DSV81" s="176"/>
      <c r="DSW81" s="176"/>
      <c r="DSX81" s="176"/>
      <c r="DSY81" s="176"/>
      <c r="DSZ81" s="176"/>
      <c r="DTA81" s="176"/>
      <c r="DTB81" s="176"/>
      <c r="DTC81" s="176"/>
      <c r="DTD81" s="176"/>
      <c r="DTE81" s="176"/>
      <c r="DTF81" s="176"/>
      <c r="DTG81" s="176"/>
      <c r="DTH81" s="176"/>
      <c r="DTI81" s="176"/>
      <c r="DTJ81" s="176"/>
      <c r="DTK81" s="176"/>
      <c r="DTL81" s="176"/>
      <c r="DTM81" s="176"/>
      <c r="DTN81" s="176"/>
      <c r="DTO81" s="176"/>
      <c r="DTP81" s="176"/>
      <c r="DTQ81" s="176"/>
      <c r="DTR81" s="176"/>
      <c r="DTS81" s="176"/>
      <c r="DTT81" s="176"/>
      <c r="DTU81" s="176"/>
      <c r="DTV81" s="176"/>
      <c r="DTW81" s="176"/>
      <c r="DTX81" s="176"/>
      <c r="DTY81" s="176"/>
      <c r="DTZ81" s="176"/>
      <c r="DUA81" s="176"/>
      <c r="DUB81" s="176"/>
      <c r="DUC81" s="176"/>
      <c r="DUD81" s="176"/>
      <c r="DUE81" s="176"/>
      <c r="DUF81" s="176"/>
      <c r="DUG81" s="176"/>
      <c r="DUH81" s="176"/>
      <c r="DUI81" s="176"/>
      <c r="DUJ81" s="176"/>
      <c r="DUK81" s="176"/>
      <c r="DUL81" s="176"/>
      <c r="DUM81" s="176"/>
      <c r="DUN81" s="176"/>
      <c r="DUO81" s="176"/>
      <c r="DUP81" s="176"/>
      <c r="DUQ81" s="176"/>
      <c r="DUR81" s="176"/>
      <c r="DUS81" s="176"/>
      <c r="DUT81" s="176"/>
      <c r="DUU81" s="176"/>
      <c r="DUV81" s="176"/>
      <c r="DUW81" s="176"/>
      <c r="DUX81" s="176"/>
      <c r="DUY81" s="176"/>
      <c r="DUZ81" s="176"/>
      <c r="DVA81" s="176"/>
      <c r="DVB81" s="176"/>
      <c r="DVC81" s="176"/>
      <c r="DVD81" s="176"/>
      <c r="DVE81" s="176"/>
      <c r="DVF81" s="176"/>
      <c r="DVG81" s="176"/>
      <c r="DVH81" s="176"/>
      <c r="DVI81" s="176"/>
      <c r="DVJ81" s="176"/>
      <c r="DVK81" s="176"/>
      <c r="DVL81" s="176"/>
      <c r="DVM81" s="176"/>
      <c r="DVN81" s="176"/>
      <c r="DVO81" s="176"/>
      <c r="DVP81" s="176"/>
      <c r="DVQ81" s="176"/>
      <c r="DVR81" s="176"/>
      <c r="DVS81" s="176"/>
      <c r="DVT81" s="176"/>
      <c r="DVU81" s="176"/>
      <c r="DVV81" s="176"/>
      <c r="DVW81" s="176"/>
      <c r="DVX81" s="176"/>
      <c r="DVY81" s="176"/>
      <c r="DVZ81" s="176"/>
      <c r="DWA81" s="176"/>
      <c r="DWB81" s="176"/>
      <c r="DWC81" s="176"/>
      <c r="DWD81" s="176"/>
      <c r="DWE81" s="176"/>
      <c r="DWF81" s="176"/>
      <c r="DWG81" s="176"/>
      <c r="DWH81" s="176"/>
      <c r="DWI81" s="176"/>
      <c r="DWJ81" s="176"/>
      <c r="DWK81" s="176"/>
      <c r="DWL81" s="176"/>
      <c r="DWM81" s="176"/>
      <c r="DWN81" s="176"/>
      <c r="DWO81" s="176"/>
      <c r="DWP81" s="176"/>
      <c r="DWQ81" s="176"/>
      <c r="DWR81" s="176"/>
      <c r="DWS81" s="176"/>
      <c r="DWT81" s="176"/>
      <c r="DWU81" s="176"/>
      <c r="DWV81" s="176"/>
      <c r="DWW81" s="176"/>
      <c r="DWX81" s="176"/>
      <c r="DWY81" s="176"/>
      <c r="DWZ81" s="176"/>
      <c r="DXA81" s="176"/>
      <c r="DXB81" s="176"/>
      <c r="DXC81" s="176"/>
      <c r="DXD81" s="176"/>
      <c r="DXE81" s="176"/>
      <c r="DXF81" s="176"/>
      <c r="DXG81" s="176"/>
      <c r="DXH81" s="176"/>
      <c r="DXI81" s="176"/>
      <c r="DXJ81" s="176"/>
      <c r="DXK81" s="176"/>
      <c r="DXL81" s="176"/>
      <c r="DXM81" s="176"/>
      <c r="DXN81" s="176"/>
      <c r="DXO81" s="176"/>
      <c r="DXP81" s="176"/>
      <c r="DXQ81" s="176"/>
      <c r="DXR81" s="176"/>
      <c r="DXS81" s="176"/>
      <c r="DXT81" s="176"/>
      <c r="DXU81" s="176"/>
      <c r="DXV81" s="176"/>
      <c r="DXW81" s="176"/>
      <c r="DXX81" s="176"/>
      <c r="DXY81" s="176"/>
      <c r="DXZ81" s="176"/>
      <c r="DYA81" s="176"/>
      <c r="DYB81" s="176"/>
      <c r="DYC81" s="176"/>
      <c r="DYD81" s="176"/>
      <c r="DYE81" s="176"/>
      <c r="DYF81" s="176"/>
      <c r="DYG81" s="176"/>
      <c r="DYH81" s="176"/>
      <c r="DYI81" s="176"/>
      <c r="DYJ81" s="176"/>
      <c r="DYK81" s="176"/>
      <c r="DYL81" s="176"/>
      <c r="DYM81" s="176"/>
      <c r="DYN81" s="176"/>
      <c r="DYO81" s="176"/>
      <c r="DYP81" s="176"/>
      <c r="DYQ81" s="176"/>
      <c r="DYR81" s="176"/>
      <c r="DYS81" s="176"/>
      <c r="DYT81" s="176"/>
      <c r="DYU81" s="176"/>
      <c r="DYV81" s="176"/>
      <c r="DYW81" s="176"/>
      <c r="DYX81" s="176"/>
      <c r="DYY81" s="176"/>
      <c r="DYZ81" s="176"/>
      <c r="DZA81" s="176"/>
      <c r="DZB81" s="176"/>
      <c r="DZC81" s="176"/>
      <c r="DZD81" s="176"/>
      <c r="DZE81" s="176"/>
      <c r="DZF81" s="176"/>
      <c r="DZG81" s="176"/>
      <c r="DZH81" s="176"/>
      <c r="DZI81" s="176"/>
      <c r="DZJ81" s="176"/>
      <c r="DZK81" s="176"/>
      <c r="DZL81" s="176"/>
      <c r="DZM81" s="176"/>
      <c r="DZN81" s="176"/>
      <c r="DZO81" s="176"/>
      <c r="DZP81" s="176"/>
      <c r="DZQ81" s="176"/>
      <c r="DZR81" s="176"/>
      <c r="DZS81" s="176"/>
      <c r="DZT81" s="176"/>
      <c r="DZU81" s="176"/>
      <c r="DZV81" s="176"/>
      <c r="DZW81" s="176"/>
      <c r="DZX81" s="176"/>
      <c r="DZY81" s="176"/>
      <c r="DZZ81" s="176"/>
      <c r="EAA81" s="176"/>
      <c r="EAB81" s="176"/>
      <c r="EAC81" s="176"/>
      <c r="EAD81" s="176"/>
      <c r="EAE81" s="176"/>
      <c r="EAF81" s="176"/>
      <c r="EAG81" s="176"/>
      <c r="EAH81" s="176"/>
      <c r="EAI81" s="176"/>
      <c r="EAJ81" s="176"/>
      <c r="EAK81" s="176"/>
      <c r="EAL81" s="176"/>
      <c r="EAM81" s="176"/>
      <c r="EAN81" s="176"/>
      <c r="EAO81" s="176"/>
      <c r="EAP81" s="176"/>
      <c r="EAQ81" s="176"/>
      <c r="EAR81" s="176"/>
      <c r="EAS81" s="176"/>
      <c r="EAT81" s="176"/>
      <c r="EAU81" s="176"/>
      <c r="EAV81" s="176"/>
      <c r="EAW81" s="176"/>
      <c r="EAX81" s="176"/>
      <c r="EAY81" s="176"/>
      <c r="EAZ81" s="176"/>
      <c r="EBA81" s="176"/>
      <c r="EBB81" s="176"/>
      <c r="EBC81" s="176"/>
      <c r="EBD81" s="176"/>
      <c r="EBE81" s="176"/>
      <c r="EBF81" s="176"/>
      <c r="EBG81" s="176"/>
      <c r="EBH81" s="176"/>
      <c r="EBI81" s="176"/>
      <c r="EBJ81" s="176"/>
      <c r="EBK81" s="176"/>
      <c r="EBL81" s="176"/>
      <c r="EBM81" s="176"/>
      <c r="EBN81" s="176"/>
      <c r="EBO81" s="176"/>
      <c r="EBP81" s="176"/>
      <c r="EBQ81" s="176"/>
      <c r="EBR81" s="176"/>
      <c r="EBS81" s="176"/>
      <c r="EBT81" s="176"/>
      <c r="EBU81" s="176"/>
      <c r="EBV81" s="176"/>
      <c r="EBW81" s="176"/>
      <c r="EBX81" s="176"/>
      <c r="EBY81" s="176"/>
      <c r="EBZ81" s="176"/>
      <c r="ECA81" s="176"/>
      <c r="ECB81" s="176"/>
      <c r="ECC81" s="176"/>
      <c r="ECD81" s="176"/>
      <c r="ECE81" s="176"/>
      <c r="ECF81" s="176"/>
      <c r="ECG81" s="176"/>
      <c r="ECH81" s="176"/>
      <c r="ECI81" s="176"/>
      <c r="ECJ81" s="176"/>
      <c r="ECK81" s="176"/>
      <c r="ECL81" s="176"/>
      <c r="ECM81" s="176"/>
      <c r="ECN81" s="176"/>
      <c r="ECO81" s="176"/>
      <c r="ECP81" s="176"/>
      <c r="ECQ81" s="176"/>
      <c r="ECR81" s="176"/>
      <c r="ECS81" s="176"/>
      <c r="ECT81" s="176"/>
      <c r="ECU81" s="176"/>
      <c r="ECV81" s="176"/>
      <c r="ECW81" s="176"/>
      <c r="ECX81" s="176"/>
      <c r="ECY81" s="176"/>
      <c r="ECZ81" s="176"/>
      <c r="EDA81" s="176"/>
      <c r="EDB81" s="176"/>
      <c r="EDC81" s="176"/>
      <c r="EDD81" s="176"/>
      <c r="EDE81" s="176"/>
      <c r="EDF81" s="176"/>
      <c r="EDG81" s="176"/>
      <c r="EDH81" s="176"/>
      <c r="EDI81" s="176"/>
      <c r="EDJ81" s="176"/>
      <c r="EDK81" s="176"/>
      <c r="EDL81" s="176"/>
      <c r="EDM81" s="176"/>
      <c r="EDN81" s="176"/>
      <c r="EDO81" s="176"/>
      <c r="EDP81" s="176"/>
      <c r="EDQ81" s="176"/>
      <c r="EDR81" s="176"/>
      <c r="EDS81" s="176"/>
      <c r="EDT81" s="176"/>
      <c r="EDU81" s="176"/>
      <c r="EDV81" s="176"/>
      <c r="EDW81" s="176"/>
      <c r="EDX81" s="176"/>
      <c r="EDY81" s="176"/>
      <c r="EDZ81" s="176"/>
      <c r="EEA81" s="176"/>
      <c r="EEB81" s="176"/>
      <c r="EEC81" s="176"/>
      <c r="EED81" s="176"/>
      <c r="EEE81" s="176"/>
      <c r="EEF81" s="176"/>
      <c r="EEG81" s="176"/>
      <c r="EEH81" s="176"/>
      <c r="EEI81" s="176"/>
      <c r="EEJ81" s="176"/>
      <c r="EEK81" s="176"/>
      <c r="EEL81" s="176"/>
      <c r="EEM81" s="176"/>
      <c r="EEN81" s="176"/>
      <c r="EEO81" s="176"/>
      <c r="EEP81" s="176"/>
      <c r="EEQ81" s="176"/>
      <c r="EER81" s="176"/>
      <c r="EES81" s="176"/>
      <c r="EET81" s="176"/>
      <c r="EEU81" s="176"/>
      <c r="EEV81" s="176"/>
      <c r="EEW81" s="176"/>
      <c r="EEX81" s="176"/>
      <c r="EEY81" s="176"/>
      <c r="EEZ81" s="176"/>
      <c r="EFA81" s="176"/>
      <c r="EFB81" s="176"/>
      <c r="EFC81" s="176"/>
      <c r="EFD81" s="176"/>
      <c r="EFE81" s="176"/>
      <c r="EFF81" s="176"/>
      <c r="EFG81" s="176"/>
      <c r="EFH81" s="176"/>
      <c r="EFI81" s="176"/>
      <c r="EFJ81" s="176"/>
      <c r="EFK81" s="176"/>
      <c r="EFL81" s="176"/>
      <c r="EFM81" s="176"/>
      <c r="EFN81" s="176"/>
      <c r="EFO81" s="176"/>
      <c r="EFP81" s="176"/>
      <c r="EFQ81" s="176"/>
      <c r="EFR81" s="176"/>
      <c r="EFS81" s="176"/>
      <c r="EFT81" s="176"/>
      <c r="EFU81" s="176"/>
      <c r="EFV81" s="176"/>
      <c r="EFW81" s="176"/>
      <c r="EFX81" s="176"/>
      <c r="EFY81" s="176"/>
      <c r="EFZ81" s="176"/>
      <c r="EGA81" s="176"/>
      <c r="EGB81" s="176"/>
      <c r="EGC81" s="176"/>
      <c r="EGD81" s="176"/>
      <c r="EGE81" s="176"/>
      <c r="EGF81" s="176"/>
      <c r="EGG81" s="176"/>
      <c r="EGH81" s="176"/>
      <c r="EGI81" s="176"/>
      <c r="EGJ81" s="176"/>
      <c r="EGK81" s="176"/>
      <c r="EGL81" s="176"/>
      <c r="EGM81" s="176"/>
      <c r="EGN81" s="176"/>
      <c r="EGO81" s="176"/>
      <c r="EGP81" s="176"/>
      <c r="EGQ81" s="176"/>
      <c r="EGR81" s="176"/>
      <c r="EGS81" s="176"/>
      <c r="EGT81" s="176"/>
      <c r="EGU81" s="176"/>
      <c r="EGV81" s="176"/>
      <c r="EGW81" s="176"/>
      <c r="EGX81" s="176"/>
      <c r="EGY81" s="176"/>
      <c r="EGZ81" s="176"/>
      <c r="EHA81" s="176"/>
      <c r="EHB81" s="176"/>
      <c r="EHC81" s="176"/>
      <c r="EHD81" s="176"/>
      <c r="EHE81" s="176"/>
      <c r="EHF81" s="176"/>
      <c r="EHG81" s="176"/>
      <c r="EHH81" s="176"/>
      <c r="EHI81" s="176"/>
      <c r="EHJ81" s="176"/>
      <c r="EHK81" s="176"/>
      <c r="EHL81" s="176"/>
      <c r="EHM81" s="176"/>
      <c r="EHN81" s="176"/>
      <c r="EHO81" s="176"/>
      <c r="EHP81" s="176"/>
      <c r="EHQ81" s="176"/>
      <c r="EHR81" s="176"/>
      <c r="EHS81" s="176"/>
      <c r="EHT81" s="176"/>
      <c r="EHU81" s="176"/>
      <c r="EHV81" s="176"/>
      <c r="EHW81" s="176"/>
      <c r="EHX81" s="176"/>
      <c r="EHY81" s="176"/>
      <c r="EHZ81" s="176"/>
      <c r="EIA81" s="176"/>
      <c r="EIB81" s="176"/>
      <c r="EIC81" s="176"/>
      <c r="EID81" s="176"/>
      <c r="EIE81" s="176"/>
      <c r="EIF81" s="176"/>
      <c r="EIG81" s="176"/>
      <c r="EIH81" s="176"/>
      <c r="EII81" s="176"/>
      <c r="EIJ81" s="176"/>
      <c r="EIK81" s="176"/>
      <c r="EIL81" s="176"/>
      <c r="EIM81" s="176"/>
      <c r="EIN81" s="176"/>
      <c r="EIO81" s="176"/>
      <c r="EIP81" s="176"/>
      <c r="EIQ81" s="176"/>
      <c r="EIR81" s="176"/>
      <c r="EIS81" s="176"/>
      <c r="EIT81" s="176"/>
      <c r="EIU81" s="176"/>
      <c r="EIV81" s="176"/>
      <c r="EIW81" s="176"/>
      <c r="EIX81" s="176"/>
      <c r="EIY81" s="176"/>
      <c r="EIZ81" s="176"/>
      <c r="EJA81" s="176"/>
      <c r="EJB81" s="176"/>
      <c r="EJC81" s="176"/>
      <c r="EJD81" s="176"/>
      <c r="EJE81" s="176"/>
      <c r="EJF81" s="176"/>
      <c r="EJG81" s="176"/>
      <c r="EJH81" s="176"/>
      <c r="EJI81" s="176"/>
      <c r="EJJ81" s="176"/>
      <c r="EJK81" s="176"/>
      <c r="EJL81" s="176"/>
      <c r="EJM81" s="176"/>
      <c r="EJN81" s="176"/>
      <c r="EJO81" s="176"/>
      <c r="EJP81" s="176"/>
      <c r="EJQ81" s="176"/>
      <c r="EJR81" s="176"/>
      <c r="EJS81" s="176"/>
      <c r="EJT81" s="176"/>
      <c r="EJU81" s="176"/>
      <c r="EJV81" s="176"/>
      <c r="EJW81" s="176"/>
      <c r="EJX81" s="176"/>
      <c r="EJY81" s="176"/>
      <c r="EJZ81" s="176"/>
      <c r="EKA81" s="176"/>
      <c r="EKB81" s="176"/>
      <c r="EKC81" s="176"/>
      <c r="EKD81" s="176"/>
      <c r="EKE81" s="176"/>
      <c r="EKF81" s="176"/>
      <c r="EKG81" s="176"/>
      <c r="EKH81" s="176"/>
      <c r="EKI81" s="176"/>
      <c r="EKJ81" s="176"/>
      <c r="EKK81" s="176"/>
      <c r="EKL81" s="176"/>
      <c r="EKM81" s="176"/>
      <c r="EKN81" s="176"/>
      <c r="EKO81" s="176"/>
      <c r="EKP81" s="176"/>
      <c r="EKQ81" s="176"/>
      <c r="EKR81" s="176"/>
      <c r="EKS81" s="176"/>
      <c r="EKT81" s="176"/>
      <c r="EKU81" s="176"/>
      <c r="EKV81" s="176"/>
      <c r="EKW81" s="176"/>
      <c r="EKX81" s="176"/>
      <c r="EKY81" s="176"/>
      <c r="EKZ81" s="176"/>
      <c r="ELA81" s="176"/>
      <c r="ELB81" s="176"/>
      <c r="ELC81" s="176"/>
      <c r="ELD81" s="176"/>
      <c r="ELE81" s="176"/>
      <c r="ELF81" s="176"/>
      <c r="ELG81" s="176"/>
      <c r="ELH81" s="176"/>
      <c r="ELI81" s="176"/>
      <c r="ELJ81" s="176"/>
      <c r="ELK81" s="176"/>
      <c r="ELL81" s="176"/>
      <c r="ELM81" s="176"/>
      <c r="ELN81" s="176"/>
      <c r="ELO81" s="176"/>
      <c r="ELP81" s="176"/>
      <c r="ELQ81" s="176"/>
      <c r="ELR81" s="176"/>
      <c r="ELS81" s="176"/>
      <c r="ELT81" s="176"/>
      <c r="ELU81" s="176"/>
      <c r="ELV81" s="176"/>
      <c r="ELW81" s="176"/>
      <c r="ELX81" s="176"/>
      <c r="ELY81" s="176"/>
      <c r="ELZ81" s="176"/>
      <c r="EMA81" s="176"/>
      <c r="EMB81" s="176"/>
      <c r="EMC81" s="176"/>
      <c r="EMD81" s="176"/>
      <c r="EME81" s="176"/>
      <c r="EMF81" s="176"/>
      <c r="EMG81" s="176"/>
      <c r="EMH81" s="176"/>
      <c r="EMI81" s="176"/>
      <c r="EMJ81" s="176"/>
      <c r="EMK81" s="176"/>
      <c r="EML81" s="176"/>
      <c r="EMM81" s="176"/>
      <c r="EMN81" s="176"/>
      <c r="EMO81" s="176"/>
      <c r="EMP81" s="176"/>
      <c r="EMQ81" s="176"/>
      <c r="EMR81" s="176"/>
      <c r="EMS81" s="176"/>
      <c r="EMT81" s="176"/>
      <c r="EMU81" s="176"/>
      <c r="EMV81" s="176"/>
      <c r="EMW81" s="176"/>
      <c r="EMX81" s="176"/>
      <c r="EMY81" s="176"/>
      <c r="EMZ81" s="176"/>
      <c r="ENA81" s="176"/>
      <c r="ENB81" s="176"/>
      <c r="ENC81" s="176"/>
      <c r="END81" s="176"/>
      <c r="ENE81" s="176"/>
      <c r="ENF81" s="176"/>
      <c r="ENG81" s="176"/>
      <c r="ENH81" s="176"/>
      <c r="ENI81" s="176"/>
      <c r="ENJ81" s="176"/>
      <c r="ENK81" s="176"/>
      <c r="ENL81" s="176"/>
      <c r="ENM81" s="176"/>
      <c r="ENN81" s="176"/>
      <c r="ENO81" s="176"/>
      <c r="ENP81" s="176"/>
      <c r="ENQ81" s="176"/>
      <c r="ENR81" s="176"/>
      <c r="ENS81" s="176"/>
      <c r="ENT81" s="176"/>
      <c r="ENU81" s="176"/>
      <c r="ENV81" s="176"/>
      <c r="ENW81" s="176"/>
      <c r="ENX81" s="176"/>
      <c r="ENY81" s="176"/>
      <c r="ENZ81" s="176"/>
      <c r="EOA81" s="176"/>
      <c r="EOB81" s="176"/>
      <c r="EOC81" s="176"/>
      <c r="EOD81" s="176"/>
      <c r="EOE81" s="176"/>
      <c r="EOF81" s="176"/>
      <c r="EOG81" s="176"/>
      <c r="EOH81" s="176"/>
      <c r="EOI81" s="176"/>
      <c r="EOJ81" s="176"/>
      <c r="EOK81" s="176"/>
      <c r="EOL81" s="176"/>
      <c r="EOM81" s="176"/>
      <c r="EON81" s="176"/>
      <c r="EOO81" s="176"/>
      <c r="EOP81" s="176"/>
      <c r="EOQ81" s="176"/>
      <c r="EOR81" s="176"/>
      <c r="EOS81" s="176"/>
      <c r="EOT81" s="176"/>
      <c r="EOU81" s="176"/>
      <c r="EOV81" s="176"/>
      <c r="EOW81" s="176"/>
      <c r="EOX81" s="176"/>
      <c r="EOY81" s="176"/>
      <c r="EOZ81" s="176"/>
      <c r="EPA81" s="176"/>
      <c r="EPB81" s="176"/>
      <c r="EPC81" s="176"/>
      <c r="EPD81" s="176"/>
      <c r="EPE81" s="176"/>
      <c r="EPF81" s="176"/>
      <c r="EPG81" s="176"/>
      <c r="EPH81" s="176"/>
      <c r="EPI81" s="176"/>
      <c r="EPJ81" s="176"/>
      <c r="EPK81" s="176"/>
      <c r="EPL81" s="176"/>
      <c r="EPM81" s="176"/>
      <c r="EPN81" s="176"/>
      <c r="EPO81" s="176"/>
      <c r="EPP81" s="176"/>
      <c r="EPQ81" s="176"/>
      <c r="EPR81" s="176"/>
      <c r="EPS81" s="176"/>
      <c r="EPT81" s="176"/>
      <c r="EPU81" s="176"/>
      <c r="EPV81" s="176"/>
      <c r="EPW81" s="176"/>
      <c r="EPX81" s="176"/>
      <c r="EPY81" s="176"/>
      <c r="EPZ81" s="176"/>
      <c r="EQA81" s="176"/>
      <c r="EQB81" s="176"/>
      <c r="EQC81" s="176"/>
      <c r="EQD81" s="176"/>
      <c r="EQE81" s="176"/>
      <c r="EQF81" s="176"/>
      <c r="EQG81" s="176"/>
      <c r="EQH81" s="176"/>
      <c r="EQI81" s="176"/>
      <c r="EQJ81" s="176"/>
      <c r="EQK81" s="176"/>
      <c r="EQL81" s="176"/>
      <c r="EQM81" s="176"/>
      <c r="EQN81" s="176"/>
      <c r="EQO81" s="176"/>
      <c r="EQP81" s="176"/>
      <c r="EQQ81" s="176"/>
      <c r="EQR81" s="176"/>
      <c r="EQS81" s="176"/>
      <c r="EQT81" s="176"/>
      <c r="EQU81" s="176"/>
      <c r="EQV81" s="176"/>
      <c r="EQW81" s="176"/>
      <c r="EQX81" s="176"/>
      <c r="EQY81" s="176"/>
      <c r="EQZ81" s="176"/>
      <c r="ERA81" s="176"/>
      <c r="ERB81" s="176"/>
      <c r="ERC81" s="176"/>
      <c r="ERD81" s="176"/>
      <c r="ERE81" s="176"/>
      <c r="ERF81" s="176"/>
      <c r="ERG81" s="176"/>
      <c r="ERH81" s="176"/>
      <c r="ERI81" s="176"/>
      <c r="ERJ81" s="176"/>
      <c r="ERK81" s="176"/>
      <c r="ERL81" s="176"/>
      <c r="ERM81" s="176"/>
      <c r="ERN81" s="176"/>
      <c r="ERO81" s="176"/>
      <c r="ERP81" s="176"/>
      <c r="ERQ81" s="176"/>
      <c r="ERR81" s="176"/>
      <c r="ERS81" s="176"/>
      <c r="ERT81" s="176"/>
      <c r="ERU81" s="176"/>
      <c r="ERV81" s="176"/>
      <c r="ERW81" s="176"/>
      <c r="ERX81" s="176"/>
      <c r="ERY81" s="176"/>
      <c r="ERZ81" s="176"/>
      <c r="ESA81" s="176"/>
      <c r="ESB81" s="176"/>
      <c r="ESC81" s="176"/>
      <c r="ESD81" s="176"/>
      <c r="ESE81" s="176"/>
      <c r="ESF81" s="176"/>
      <c r="ESG81" s="176"/>
      <c r="ESH81" s="176"/>
      <c r="ESI81" s="176"/>
      <c r="ESJ81" s="176"/>
      <c r="ESK81" s="176"/>
      <c r="ESL81" s="176"/>
      <c r="ESM81" s="176"/>
      <c r="ESN81" s="176"/>
      <c r="ESO81" s="176"/>
      <c r="ESP81" s="176"/>
      <c r="ESQ81" s="176"/>
      <c r="ESR81" s="176"/>
      <c r="ESS81" s="176"/>
      <c r="EST81" s="176"/>
      <c r="ESU81" s="176"/>
      <c r="ESV81" s="176"/>
      <c r="ESW81" s="176"/>
      <c r="ESX81" s="176"/>
      <c r="ESY81" s="176"/>
      <c r="ESZ81" s="176"/>
      <c r="ETA81" s="176"/>
      <c r="ETB81" s="176"/>
      <c r="ETC81" s="176"/>
      <c r="ETD81" s="176"/>
      <c r="ETE81" s="176"/>
      <c r="ETF81" s="176"/>
      <c r="ETG81" s="176"/>
      <c r="ETH81" s="176"/>
      <c r="ETI81" s="176"/>
      <c r="ETJ81" s="176"/>
      <c r="ETK81" s="176"/>
      <c r="ETL81" s="176"/>
      <c r="ETM81" s="176"/>
      <c r="ETN81" s="176"/>
      <c r="ETO81" s="176"/>
      <c r="ETP81" s="176"/>
      <c r="ETQ81" s="176"/>
      <c r="ETR81" s="176"/>
      <c r="ETS81" s="176"/>
      <c r="ETT81" s="176"/>
      <c r="ETU81" s="176"/>
      <c r="ETV81" s="176"/>
      <c r="ETW81" s="176"/>
      <c r="ETX81" s="176"/>
      <c r="ETY81" s="176"/>
      <c r="ETZ81" s="176"/>
      <c r="EUA81" s="176"/>
      <c r="EUB81" s="176"/>
      <c r="EUC81" s="176"/>
      <c r="EUD81" s="176"/>
      <c r="EUE81" s="176"/>
      <c r="EUF81" s="176"/>
      <c r="EUG81" s="176"/>
      <c r="EUH81" s="176"/>
      <c r="EUI81" s="176"/>
      <c r="EUJ81" s="176"/>
      <c r="EUK81" s="176"/>
      <c r="EUL81" s="176"/>
      <c r="EUM81" s="176"/>
      <c r="EUN81" s="176"/>
      <c r="EUO81" s="176"/>
      <c r="EUP81" s="176"/>
      <c r="EUQ81" s="176"/>
      <c r="EUR81" s="176"/>
      <c r="EUS81" s="176"/>
      <c r="EUT81" s="176"/>
      <c r="EUU81" s="176"/>
      <c r="EUV81" s="176"/>
      <c r="EUW81" s="176"/>
      <c r="EUX81" s="176"/>
      <c r="EUY81" s="176"/>
      <c r="EUZ81" s="176"/>
      <c r="EVA81" s="176"/>
      <c r="EVB81" s="176"/>
      <c r="EVC81" s="176"/>
      <c r="EVD81" s="176"/>
      <c r="EVE81" s="176"/>
      <c r="EVF81" s="176"/>
      <c r="EVG81" s="176"/>
      <c r="EVH81" s="176"/>
      <c r="EVI81" s="176"/>
      <c r="EVJ81" s="176"/>
      <c r="EVK81" s="176"/>
      <c r="EVL81" s="176"/>
      <c r="EVM81" s="176"/>
      <c r="EVN81" s="176"/>
      <c r="EVO81" s="176"/>
      <c r="EVP81" s="176"/>
      <c r="EVQ81" s="176"/>
      <c r="EVR81" s="176"/>
      <c r="EVS81" s="176"/>
      <c r="EVT81" s="176"/>
      <c r="EVU81" s="176"/>
      <c r="EVV81" s="176"/>
      <c r="EVW81" s="176"/>
      <c r="EVX81" s="176"/>
      <c r="EVY81" s="176"/>
      <c r="EVZ81" s="176"/>
      <c r="EWA81" s="176"/>
      <c r="EWB81" s="176"/>
      <c r="EWC81" s="176"/>
      <c r="EWD81" s="176"/>
      <c r="EWE81" s="176"/>
      <c r="EWF81" s="176"/>
      <c r="EWG81" s="176"/>
      <c r="EWH81" s="176"/>
      <c r="EWI81" s="176"/>
      <c r="EWJ81" s="176"/>
      <c r="EWK81" s="176"/>
      <c r="EWL81" s="176"/>
      <c r="EWM81" s="176"/>
      <c r="EWN81" s="176"/>
      <c r="EWO81" s="176"/>
      <c r="EWP81" s="176"/>
      <c r="EWQ81" s="176"/>
      <c r="EWR81" s="176"/>
      <c r="EWS81" s="176"/>
      <c r="EWT81" s="176"/>
      <c r="EWU81" s="176"/>
      <c r="EWV81" s="176"/>
      <c r="EWW81" s="176"/>
      <c r="EWX81" s="176"/>
      <c r="EWY81" s="176"/>
      <c r="EWZ81" s="176"/>
      <c r="EXA81" s="176"/>
      <c r="EXB81" s="176"/>
      <c r="EXC81" s="176"/>
      <c r="EXD81" s="176"/>
      <c r="EXE81" s="176"/>
      <c r="EXF81" s="176"/>
      <c r="EXG81" s="176"/>
      <c r="EXH81" s="176"/>
      <c r="EXI81" s="176"/>
      <c r="EXJ81" s="176"/>
      <c r="EXK81" s="176"/>
      <c r="EXL81" s="176"/>
      <c r="EXM81" s="176"/>
      <c r="EXN81" s="176"/>
      <c r="EXO81" s="176"/>
      <c r="EXP81" s="176"/>
      <c r="EXQ81" s="176"/>
      <c r="EXR81" s="176"/>
      <c r="EXS81" s="176"/>
      <c r="EXT81" s="176"/>
      <c r="EXU81" s="176"/>
      <c r="EXV81" s="176"/>
      <c r="EXW81" s="176"/>
      <c r="EXX81" s="176"/>
      <c r="EXY81" s="176"/>
      <c r="EXZ81" s="176"/>
      <c r="EYA81" s="176"/>
      <c r="EYB81" s="176"/>
      <c r="EYC81" s="176"/>
      <c r="EYD81" s="176"/>
      <c r="EYE81" s="176"/>
      <c r="EYF81" s="176"/>
      <c r="EYG81" s="176"/>
      <c r="EYH81" s="176"/>
      <c r="EYI81" s="176"/>
      <c r="EYJ81" s="176"/>
      <c r="EYK81" s="176"/>
      <c r="EYL81" s="176"/>
      <c r="EYM81" s="176"/>
      <c r="EYN81" s="176"/>
      <c r="EYO81" s="176"/>
      <c r="EYP81" s="176"/>
      <c r="EYQ81" s="176"/>
      <c r="EYR81" s="176"/>
      <c r="EYS81" s="176"/>
      <c r="EYT81" s="176"/>
      <c r="EYU81" s="176"/>
      <c r="EYV81" s="176"/>
      <c r="EYW81" s="176"/>
      <c r="EYX81" s="176"/>
      <c r="EYY81" s="176"/>
      <c r="EYZ81" s="176"/>
      <c r="EZA81" s="176"/>
      <c r="EZB81" s="176"/>
      <c r="EZC81" s="176"/>
      <c r="EZD81" s="176"/>
      <c r="EZE81" s="176"/>
      <c r="EZF81" s="176"/>
      <c r="EZG81" s="176"/>
      <c r="EZH81" s="176"/>
      <c r="EZI81" s="176"/>
      <c r="EZJ81" s="176"/>
      <c r="EZK81" s="176"/>
      <c r="EZL81" s="176"/>
      <c r="EZM81" s="176"/>
      <c r="EZN81" s="176"/>
      <c r="EZO81" s="176"/>
      <c r="EZP81" s="176"/>
      <c r="EZQ81" s="176"/>
      <c r="EZR81" s="176"/>
      <c r="EZS81" s="176"/>
      <c r="EZT81" s="176"/>
      <c r="EZU81" s="176"/>
      <c r="EZV81" s="176"/>
      <c r="EZW81" s="176"/>
      <c r="EZX81" s="176"/>
      <c r="EZY81" s="176"/>
      <c r="EZZ81" s="176"/>
      <c r="FAA81" s="176"/>
      <c r="FAB81" s="176"/>
      <c r="FAC81" s="176"/>
      <c r="FAD81" s="176"/>
      <c r="FAE81" s="176"/>
      <c r="FAF81" s="176"/>
      <c r="FAG81" s="176"/>
      <c r="FAH81" s="176"/>
      <c r="FAI81" s="176"/>
      <c r="FAJ81" s="176"/>
      <c r="FAK81" s="176"/>
      <c r="FAL81" s="176"/>
      <c r="FAM81" s="176"/>
      <c r="FAN81" s="176"/>
      <c r="FAO81" s="176"/>
      <c r="FAP81" s="176"/>
      <c r="FAQ81" s="176"/>
      <c r="FAR81" s="176"/>
      <c r="FAS81" s="176"/>
      <c r="FAT81" s="176"/>
      <c r="FAU81" s="176"/>
      <c r="FAV81" s="176"/>
      <c r="FAW81" s="176"/>
      <c r="FAX81" s="176"/>
      <c r="FAY81" s="176"/>
      <c r="FAZ81" s="176"/>
      <c r="FBA81" s="176"/>
      <c r="FBB81" s="176"/>
      <c r="FBC81" s="176"/>
      <c r="FBD81" s="176"/>
      <c r="FBE81" s="176"/>
      <c r="FBF81" s="176"/>
      <c r="FBG81" s="176"/>
      <c r="FBH81" s="176"/>
      <c r="FBI81" s="176"/>
      <c r="FBJ81" s="176"/>
      <c r="FBK81" s="176"/>
      <c r="FBL81" s="176"/>
      <c r="FBM81" s="176"/>
      <c r="FBN81" s="176"/>
      <c r="FBO81" s="176"/>
      <c r="FBP81" s="176"/>
      <c r="FBQ81" s="176"/>
      <c r="FBR81" s="176"/>
      <c r="FBS81" s="176"/>
      <c r="FBT81" s="176"/>
      <c r="FBU81" s="176"/>
      <c r="FBV81" s="176"/>
      <c r="FBW81" s="176"/>
      <c r="FBX81" s="176"/>
      <c r="FBY81" s="176"/>
      <c r="FBZ81" s="176"/>
      <c r="FCA81" s="176"/>
      <c r="FCB81" s="176"/>
      <c r="FCC81" s="176"/>
      <c r="FCD81" s="176"/>
      <c r="FCE81" s="176"/>
      <c r="FCF81" s="176"/>
      <c r="FCG81" s="176"/>
      <c r="FCH81" s="176"/>
      <c r="FCI81" s="176"/>
      <c r="FCJ81" s="176"/>
      <c r="FCK81" s="176"/>
      <c r="FCL81" s="176"/>
      <c r="FCM81" s="176"/>
      <c r="FCN81" s="176"/>
      <c r="FCO81" s="176"/>
      <c r="FCP81" s="176"/>
      <c r="FCQ81" s="176"/>
      <c r="FCR81" s="176"/>
      <c r="FCS81" s="176"/>
      <c r="FCT81" s="176"/>
      <c r="FCU81" s="176"/>
      <c r="FCV81" s="176"/>
      <c r="FCW81" s="176"/>
      <c r="FCX81" s="176"/>
      <c r="FCY81" s="176"/>
      <c r="FCZ81" s="176"/>
      <c r="FDA81" s="176"/>
      <c r="FDB81" s="176"/>
      <c r="FDC81" s="176"/>
      <c r="FDD81" s="176"/>
      <c r="FDE81" s="176"/>
      <c r="FDF81" s="176"/>
      <c r="FDG81" s="176"/>
      <c r="FDH81" s="176"/>
      <c r="FDI81" s="176"/>
      <c r="FDJ81" s="176"/>
      <c r="FDK81" s="176"/>
      <c r="FDL81" s="176"/>
      <c r="FDM81" s="176"/>
      <c r="FDN81" s="176"/>
      <c r="FDO81" s="176"/>
      <c r="FDP81" s="176"/>
      <c r="FDQ81" s="176"/>
      <c r="FDR81" s="176"/>
      <c r="FDS81" s="176"/>
      <c r="FDT81" s="176"/>
      <c r="FDU81" s="176"/>
      <c r="FDV81" s="176"/>
      <c r="FDW81" s="176"/>
      <c r="FDX81" s="176"/>
      <c r="FDY81" s="176"/>
      <c r="FDZ81" s="176"/>
      <c r="FEA81" s="176"/>
      <c r="FEB81" s="176"/>
      <c r="FEC81" s="176"/>
      <c r="FED81" s="176"/>
      <c r="FEE81" s="176"/>
      <c r="FEF81" s="176"/>
      <c r="FEG81" s="176"/>
      <c r="FEH81" s="176"/>
      <c r="FEI81" s="176"/>
      <c r="FEJ81" s="176"/>
      <c r="FEK81" s="176"/>
      <c r="FEL81" s="176"/>
      <c r="FEM81" s="176"/>
      <c r="FEN81" s="176"/>
      <c r="FEO81" s="176"/>
      <c r="FEP81" s="176"/>
      <c r="FEQ81" s="176"/>
      <c r="FER81" s="176"/>
      <c r="FES81" s="176"/>
      <c r="FET81" s="176"/>
      <c r="FEU81" s="176"/>
      <c r="FEV81" s="176"/>
      <c r="FEW81" s="176"/>
      <c r="FEX81" s="176"/>
      <c r="FEY81" s="176"/>
      <c r="FEZ81" s="176"/>
      <c r="FFA81" s="176"/>
      <c r="FFB81" s="176"/>
      <c r="FFC81" s="176"/>
      <c r="FFD81" s="176"/>
      <c r="FFE81" s="176"/>
      <c r="FFF81" s="176"/>
      <c r="FFG81" s="176"/>
      <c r="FFH81" s="176"/>
      <c r="FFI81" s="176"/>
      <c r="FFJ81" s="176"/>
      <c r="FFK81" s="176"/>
      <c r="FFL81" s="176"/>
      <c r="FFM81" s="176"/>
      <c r="FFN81" s="176"/>
      <c r="FFO81" s="176"/>
      <c r="FFP81" s="176"/>
      <c r="FFQ81" s="176"/>
      <c r="FFR81" s="176"/>
      <c r="FFS81" s="176"/>
      <c r="FFT81" s="176"/>
      <c r="FFU81" s="176"/>
      <c r="FFV81" s="176"/>
      <c r="FFW81" s="176"/>
      <c r="FFX81" s="176"/>
      <c r="FFY81" s="176"/>
      <c r="FFZ81" s="176"/>
      <c r="FGA81" s="176"/>
      <c r="FGB81" s="176"/>
      <c r="FGC81" s="176"/>
      <c r="FGD81" s="176"/>
      <c r="FGE81" s="176"/>
      <c r="FGF81" s="176"/>
      <c r="FGG81" s="176"/>
      <c r="FGH81" s="176"/>
      <c r="FGI81" s="176"/>
      <c r="FGJ81" s="176"/>
      <c r="FGK81" s="176"/>
      <c r="FGL81" s="176"/>
      <c r="FGM81" s="176"/>
      <c r="FGN81" s="176"/>
      <c r="FGO81" s="176"/>
      <c r="FGP81" s="176"/>
      <c r="FGQ81" s="176"/>
      <c r="FGR81" s="176"/>
      <c r="FGS81" s="176"/>
      <c r="FGT81" s="176"/>
      <c r="FGU81" s="176"/>
      <c r="FGV81" s="176"/>
      <c r="FGW81" s="176"/>
      <c r="FGX81" s="176"/>
      <c r="FGY81" s="176"/>
      <c r="FGZ81" s="176"/>
      <c r="FHA81" s="176"/>
      <c r="FHB81" s="176"/>
      <c r="FHC81" s="176"/>
      <c r="FHD81" s="176"/>
      <c r="FHE81" s="176"/>
      <c r="FHF81" s="176"/>
      <c r="FHG81" s="176"/>
      <c r="FHH81" s="176"/>
      <c r="FHI81" s="176"/>
      <c r="FHJ81" s="176"/>
      <c r="FHK81" s="176"/>
      <c r="FHL81" s="176"/>
      <c r="FHM81" s="176"/>
      <c r="FHN81" s="176"/>
      <c r="FHO81" s="176"/>
      <c r="FHP81" s="176"/>
      <c r="FHQ81" s="176"/>
      <c r="FHR81" s="176"/>
      <c r="FHS81" s="176"/>
      <c r="FHT81" s="176"/>
      <c r="FHU81" s="176"/>
      <c r="FHV81" s="176"/>
      <c r="FHW81" s="176"/>
      <c r="FHX81" s="176"/>
      <c r="FHY81" s="176"/>
      <c r="FHZ81" s="176"/>
      <c r="FIA81" s="176"/>
      <c r="FIB81" s="176"/>
      <c r="FIC81" s="176"/>
      <c r="FID81" s="176"/>
      <c r="FIE81" s="176"/>
      <c r="FIF81" s="176"/>
      <c r="FIG81" s="176"/>
      <c r="FIH81" s="176"/>
      <c r="FII81" s="176"/>
      <c r="FIJ81" s="176"/>
      <c r="FIK81" s="176"/>
      <c r="FIL81" s="176"/>
      <c r="FIM81" s="176"/>
      <c r="FIN81" s="176"/>
      <c r="FIO81" s="176"/>
      <c r="FIP81" s="176"/>
      <c r="FIQ81" s="176"/>
      <c r="FIR81" s="176"/>
      <c r="FIS81" s="176"/>
      <c r="FIT81" s="176"/>
      <c r="FIU81" s="176"/>
      <c r="FIV81" s="176"/>
      <c r="FIW81" s="176"/>
      <c r="FIX81" s="176"/>
      <c r="FIY81" s="176"/>
      <c r="FIZ81" s="176"/>
      <c r="FJA81" s="176"/>
      <c r="FJB81" s="176"/>
      <c r="FJC81" s="176"/>
      <c r="FJD81" s="176"/>
      <c r="FJE81" s="176"/>
      <c r="FJF81" s="176"/>
      <c r="FJG81" s="176"/>
      <c r="FJH81" s="176"/>
      <c r="FJI81" s="176"/>
      <c r="FJJ81" s="176"/>
      <c r="FJK81" s="176"/>
      <c r="FJL81" s="176"/>
      <c r="FJM81" s="176"/>
      <c r="FJN81" s="176"/>
      <c r="FJO81" s="176"/>
      <c r="FJP81" s="176"/>
      <c r="FJQ81" s="176"/>
      <c r="FJR81" s="176"/>
      <c r="FJS81" s="176"/>
      <c r="FJT81" s="176"/>
      <c r="FJU81" s="176"/>
      <c r="FJV81" s="176"/>
      <c r="FJW81" s="176"/>
      <c r="FJX81" s="176"/>
      <c r="FJY81" s="176"/>
      <c r="FJZ81" s="176"/>
      <c r="FKA81" s="176"/>
      <c r="FKB81" s="176"/>
      <c r="FKC81" s="176"/>
      <c r="FKD81" s="176"/>
      <c r="FKE81" s="176"/>
      <c r="FKF81" s="176"/>
      <c r="FKG81" s="176"/>
      <c r="FKH81" s="176"/>
      <c r="FKI81" s="176"/>
      <c r="FKJ81" s="176"/>
      <c r="FKK81" s="176"/>
      <c r="FKL81" s="176"/>
      <c r="FKM81" s="176"/>
      <c r="FKN81" s="176"/>
      <c r="FKO81" s="176"/>
      <c r="FKP81" s="176"/>
      <c r="FKQ81" s="176"/>
      <c r="FKR81" s="176"/>
      <c r="FKS81" s="176"/>
      <c r="FKT81" s="176"/>
      <c r="FKU81" s="176"/>
      <c r="FKV81" s="176"/>
      <c r="FKW81" s="176"/>
      <c r="FKX81" s="176"/>
      <c r="FKY81" s="176"/>
      <c r="FKZ81" s="176"/>
      <c r="FLA81" s="176"/>
      <c r="FLB81" s="176"/>
      <c r="FLC81" s="176"/>
      <c r="FLD81" s="176"/>
      <c r="FLE81" s="176"/>
      <c r="FLF81" s="176"/>
      <c r="FLG81" s="176"/>
      <c r="FLH81" s="176"/>
      <c r="FLI81" s="176"/>
      <c r="FLJ81" s="176"/>
      <c r="FLK81" s="176"/>
      <c r="FLL81" s="176"/>
      <c r="FLM81" s="176"/>
      <c r="FLN81" s="176"/>
      <c r="FLO81" s="176"/>
      <c r="FLP81" s="176"/>
      <c r="FLQ81" s="176"/>
      <c r="FLR81" s="176"/>
      <c r="FLS81" s="176"/>
      <c r="FLT81" s="176"/>
      <c r="FLU81" s="176"/>
      <c r="FLV81" s="176"/>
      <c r="FLW81" s="176"/>
      <c r="FLX81" s="176"/>
      <c r="FLY81" s="176"/>
      <c r="FLZ81" s="176"/>
      <c r="FMA81" s="176"/>
      <c r="FMB81" s="176"/>
      <c r="FMC81" s="176"/>
      <c r="FMD81" s="176"/>
      <c r="FME81" s="176"/>
      <c r="FMF81" s="176"/>
      <c r="FMG81" s="176"/>
      <c r="FMH81" s="176"/>
      <c r="FMI81" s="176"/>
      <c r="FMJ81" s="176"/>
      <c r="FMK81" s="176"/>
      <c r="FML81" s="176"/>
      <c r="FMM81" s="176"/>
      <c r="FMN81" s="176"/>
      <c r="FMO81" s="176"/>
      <c r="FMP81" s="176"/>
      <c r="FMQ81" s="176"/>
      <c r="FMR81" s="176"/>
      <c r="FMS81" s="176"/>
      <c r="FMT81" s="176"/>
      <c r="FMU81" s="176"/>
      <c r="FMV81" s="176"/>
      <c r="FMW81" s="176"/>
      <c r="FMX81" s="176"/>
      <c r="FMY81" s="176"/>
      <c r="FMZ81" s="176"/>
      <c r="FNA81" s="176"/>
      <c r="FNB81" s="176"/>
      <c r="FNC81" s="176"/>
      <c r="FND81" s="176"/>
      <c r="FNE81" s="176"/>
      <c r="FNF81" s="176"/>
      <c r="FNG81" s="176"/>
      <c r="FNH81" s="176"/>
      <c r="FNI81" s="176"/>
      <c r="FNJ81" s="176"/>
      <c r="FNK81" s="176"/>
      <c r="FNL81" s="176"/>
      <c r="FNM81" s="176"/>
      <c r="FNN81" s="176"/>
      <c r="FNO81" s="176"/>
      <c r="FNP81" s="176"/>
      <c r="FNQ81" s="176"/>
      <c r="FNR81" s="176"/>
      <c r="FNS81" s="176"/>
      <c r="FNT81" s="176"/>
      <c r="FNU81" s="176"/>
      <c r="FNV81" s="176"/>
      <c r="FNW81" s="176"/>
      <c r="FNX81" s="176"/>
      <c r="FNY81" s="176"/>
      <c r="FNZ81" s="176"/>
      <c r="FOA81" s="176"/>
      <c r="FOB81" s="176"/>
      <c r="FOC81" s="176"/>
      <c r="FOD81" s="176"/>
      <c r="FOE81" s="176"/>
      <c r="FOF81" s="176"/>
      <c r="FOG81" s="176"/>
      <c r="FOH81" s="176"/>
      <c r="FOI81" s="176"/>
      <c r="FOJ81" s="176"/>
      <c r="FOK81" s="176"/>
      <c r="FOL81" s="176"/>
      <c r="FOM81" s="176"/>
      <c r="FON81" s="176"/>
      <c r="FOO81" s="176"/>
      <c r="FOP81" s="176"/>
      <c r="FOQ81" s="176"/>
      <c r="FOR81" s="176"/>
      <c r="FOS81" s="176"/>
      <c r="FOT81" s="176"/>
      <c r="FOU81" s="176"/>
      <c r="FOV81" s="176"/>
      <c r="FOW81" s="176"/>
      <c r="FOX81" s="176"/>
      <c r="FOY81" s="176"/>
      <c r="FOZ81" s="176"/>
      <c r="FPA81" s="176"/>
      <c r="FPB81" s="176"/>
      <c r="FPC81" s="176"/>
      <c r="FPD81" s="176"/>
      <c r="FPE81" s="176"/>
      <c r="FPF81" s="176"/>
      <c r="FPG81" s="176"/>
      <c r="FPH81" s="176"/>
      <c r="FPI81" s="176"/>
      <c r="FPJ81" s="176"/>
      <c r="FPK81" s="176"/>
      <c r="FPL81" s="176"/>
      <c r="FPM81" s="176"/>
      <c r="FPN81" s="176"/>
      <c r="FPO81" s="176"/>
      <c r="FPP81" s="176"/>
      <c r="FPQ81" s="176"/>
      <c r="FPR81" s="176"/>
      <c r="FPS81" s="176"/>
      <c r="FPT81" s="176"/>
      <c r="FPU81" s="176"/>
      <c r="FPV81" s="176"/>
      <c r="FPW81" s="176"/>
      <c r="FPX81" s="176"/>
      <c r="FPY81" s="176"/>
      <c r="FPZ81" s="176"/>
      <c r="FQA81" s="176"/>
      <c r="FQB81" s="176"/>
      <c r="FQC81" s="176"/>
      <c r="FQD81" s="176"/>
      <c r="FQE81" s="176"/>
      <c r="FQF81" s="176"/>
      <c r="FQG81" s="176"/>
      <c r="FQH81" s="176"/>
      <c r="FQI81" s="176"/>
      <c r="FQJ81" s="176"/>
      <c r="FQK81" s="176"/>
      <c r="FQL81" s="176"/>
      <c r="FQM81" s="176"/>
      <c r="FQN81" s="176"/>
      <c r="FQO81" s="176"/>
      <c r="FQP81" s="176"/>
      <c r="FQQ81" s="176"/>
      <c r="FQR81" s="176"/>
      <c r="FQS81" s="176"/>
      <c r="FQT81" s="176"/>
      <c r="FQU81" s="176"/>
      <c r="FQV81" s="176"/>
      <c r="FQW81" s="176"/>
      <c r="FQX81" s="176"/>
      <c r="FQY81" s="176"/>
      <c r="FQZ81" s="176"/>
      <c r="FRA81" s="176"/>
      <c r="FRB81" s="176"/>
      <c r="FRC81" s="176"/>
      <c r="FRD81" s="176"/>
      <c r="FRE81" s="176"/>
      <c r="FRF81" s="176"/>
      <c r="FRG81" s="176"/>
      <c r="FRH81" s="176"/>
      <c r="FRI81" s="176"/>
      <c r="FRJ81" s="176"/>
      <c r="FRK81" s="176"/>
      <c r="FRL81" s="176"/>
      <c r="FRM81" s="176"/>
      <c r="FRN81" s="176"/>
      <c r="FRO81" s="176"/>
      <c r="FRP81" s="176"/>
      <c r="FRQ81" s="176"/>
      <c r="FRR81" s="176"/>
      <c r="FRS81" s="176"/>
      <c r="FRT81" s="176"/>
      <c r="FRU81" s="176"/>
      <c r="FRV81" s="176"/>
      <c r="FRW81" s="176"/>
      <c r="FRX81" s="176"/>
      <c r="FRY81" s="176"/>
      <c r="FRZ81" s="176"/>
      <c r="FSA81" s="176"/>
      <c r="FSB81" s="176"/>
      <c r="FSC81" s="176"/>
      <c r="FSD81" s="176"/>
      <c r="FSE81" s="176"/>
      <c r="FSF81" s="176"/>
      <c r="FSG81" s="176"/>
      <c r="FSH81" s="176"/>
      <c r="FSI81" s="176"/>
      <c r="FSJ81" s="176"/>
      <c r="FSK81" s="176"/>
      <c r="FSL81" s="176"/>
      <c r="FSM81" s="176"/>
      <c r="FSN81" s="176"/>
      <c r="FSO81" s="176"/>
      <c r="FSP81" s="176"/>
      <c r="FSQ81" s="176"/>
      <c r="FSR81" s="176"/>
      <c r="FSS81" s="176"/>
      <c r="FST81" s="176"/>
      <c r="FSU81" s="176"/>
      <c r="FSV81" s="176"/>
      <c r="FSW81" s="176"/>
      <c r="FSX81" s="176"/>
      <c r="FSY81" s="176"/>
      <c r="FSZ81" s="176"/>
      <c r="FTA81" s="176"/>
      <c r="FTB81" s="176"/>
      <c r="FTC81" s="176"/>
      <c r="FTD81" s="176"/>
      <c r="FTE81" s="176"/>
      <c r="FTF81" s="176"/>
      <c r="FTG81" s="176"/>
      <c r="FTH81" s="176"/>
      <c r="FTI81" s="176"/>
      <c r="FTJ81" s="176"/>
      <c r="FTK81" s="176"/>
      <c r="FTL81" s="176"/>
      <c r="FTM81" s="176"/>
      <c r="FTN81" s="176"/>
      <c r="FTO81" s="176"/>
      <c r="FTP81" s="176"/>
      <c r="FTQ81" s="176"/>
      <c r="FTR81" s="176"/>
      <c r="FTS81" s="176"/>
      <c r="FTT81" s="176"/>
      <c r="FTU81" s="176"/>
      <c r="FTV81" s="176"/>
      <c r="FTW81" s="176"/>
      <c r="FTX81" s="176"/>
      <c r="FTY81" s="176"/>
      <c r="FTZ81" s="176"/>
      <c r="FUA81" s="176"/>
      <c r="FUB81" s="176"/>
      <c r="FUC81" s="176"/>
      <c r="FUD81" s="176"/>
      <c r="FUE81" s="176"/>
      <c r="FUF81" s="176"/>
      <c r="FUG81" s="176"/>
      <c r="FUH81" s="176"/>
      <c r="FUI81" s="176"/>
      <c r="FUJ81" s="176"/>
      <c r="FUK81" s="176"/>
      <c r="FUL81" s="176"/>
      <c r="FUM81" s="176"/>
      <c r="FUN81" s="176"/>
      <c r="FUO81" s="176"/>
      <c r="FUP81" s="176"/>
      <c r="FUQ81" s="176"/>
      <c r="FUR81" s="176"/>
      <c r="FUS81" s="176"/>
      <c r="FUT81" s="176"/>
      <c r="FUU81" s="176"/>
      <c r="FUV81" s="176"/>
      <c r="FUW81" s="176"/>
      <c r="FUX81" s="176"/>
      <c r="FUY81" s="176"/>
      <c r="FUZ81" s="176"/>
      <c r="FVA81" s="176"/>
      <c r="FVB81" s="176"/>
      <c r="FVC81" s="176"/>
      <c r="FVD81" s="176"/>
      <c r="FVE81" s="176"/>
      <c r="FVF81" s="176"/>
      <c r="FVG81" s="176"/>
      <c r="FVH81" s="176"/>
      <c r="FVI81" s="176"/>
      <c r="FVJ81" s="176"/>
      <c r="FVK81" s="176"/>
      <c r="FVL81" s="176"/>
      <c r="FVM81" s="176"/>
      <c r="FVN81" s="176"/>
      <c r="FVO81" s="176"/>
      <c r="FVP81" s="176"/>
      <c r="FVQ81" s="176"/>
      <c r="FVR81" s="176"/>
      <c r="FVS81" s="176"/>
      <c r="FVT81" s="176"/>
      <c r="FVU81" s="176"/>
      <c r="FVV81" s="176"/>
      <c r="FVW81" s="176"/>
      <c r="FVX81" s="176"/>
      <c r="FVY81" s="176"/>
      <c r="FVZ81" s="176"/>
      <c r="FWA81" s="176"/>
      <c r="FWB81" s="176"/>
      <c r="FWC81" s="176"/>
      <c r="FWD81" s="176"/>
      <c r="FWE81" s="176"/>
      <c r="FWF81" s="176"/>
      <c r="FWG81" s="176"/>
      <c r="FWH81" s="176"/>
      <c r="FWI81" s="176"/>
      <c r="FWJ81" s="176"/>
      <c r="FWK81" s="176"/>
      <c r="FWL81" s="176"/>
      <c r="FWM81" s="176"/>
      <c r="FWN81" s="176"/>
      <c r="FWO81" s="176"/>
      <c r="FWP81" s="176"/>
      <c r="FWQ81" s="176"/>
      <c r="FWR81" s="176"/>
      <c r="FWS81" s="176"/>
      <c r="FWT81" s="176"/>
      <c r="FWU81" s="176"/>
      <c r="FWV81" s="176"/>
      <c r="FWW81" s="176"/>
      <c r="FWX81" s="176"/>
      <c r="FWY81" s="176"/>
      <c r="FWZ81" s="176"/>
      <c r="FXA81" s="176"/>
      <c r="FXB81" s="176"/>
      <c r="FXC81" s="176"/>
      <c r="FXD81" s="176"/>
      <c r="FXE81" s="176"/>
      <c r="FXF81" s="176"/>
      <c r="FXG81" s="176"/>
      <c r="FXH81" s="176"/>
      <c r="FXI81" s="176"/>
      <c r="FXJ81" s="176"/>
      <c r="FXK81" s="176"/>
      <c r="FXL81" s="176"/>
      <c r="FXM81" s="176"/>
      <c r="FXN81" s="176"/>
      <c r="FXO81" s="176"/>
      <c r="FXP81" s="176"/>
      <c r="FXQ81" s="176"/>
      <c r="FXR81" s="176"/>
      <c r="FXS81" s="176"/>
      <c r="FXT81" s="176"/>
      <c r="FXU81" s="176"/>
      <c r="FXV81" s="176"/>
      <c r="FXW81" s="176"/>
      <c r="FXX81" s="176"/>
      <c r="FXY81" s="176"/>
      <c r="FXZ81" s="176"/>
      <c r="FYA81" s="176"/>
      <c r="FYB81" s="176"/>
      <c r="FYC81" s="176"/>
      <c r="FYD81" s="176"/>
      <c r="FYE81" s="176"/>
      <c r="FYF81" s="176"/>
      <c r="FYG81" s="176"/>
      <c r="FYH81" s="176"/>
      <c r="FYI81" s="176"/>
      <c r="FYJ81" s="176"/>
      <c r="FYK81" s="176"/>
      <c r="FYL81" s="176"/>
      <c r="FYM81" s="176"/>
      <c r="FYN81" s="176"/>
      <c r="FYO81" s="176"/>
      <c r="FYP81" s="176"/>
      <c r="FYQ81" s="176"/>
      <c r="FYR81" s="176"/>
      <c r="FYS81" s="176"/>
      <c r="FYT81" s="176"/>
      <c r="FYU81" s="176"/>
      <c r="FYV81" s="176"/>
      <c r="FYW81" s="176"/>
      <c r="FYX81" s="176"/>
      <c r="FYY81" s="176"/>
      <c r="FYZ81" s="176"/>
      <c r="FZA81" s="176"/>
      <c r="FZB81" s="176"/>
      <c r="FZC81" s="176"/>
      <c r="FZD81" s="176"/>
      <c r="FZE81" s="176"/>
      <c r="FZF81" s="176"/>
      <c r="FZG81" s="176"/>
      <c r="FZH81" s="176"/>
      <c r="FZI81" s="176"/>
      <c r="FZJ81" s="176"/>
      <c r="FZK81" s="176"/>
      <c r="FZL81" s="176"/>
      <c r="FZM81" s="176"/>
      <c r="FZN81" s="176"/>
      <c r="FZO81" s="176"/>
      <c r="FZP81" s="176"/>
      <c r="FZQ81" s="176"/>
      <c r="FZR81" s="176"/>
      <c r="FZS81" s="176"/>
      <c r="FZT81" s="176"/>
      <c r="FZU81" s="176"/>
      <c r="FZV81" s="176"/>
      <c r="FZW81" s="176"/>
      <c r="FZX81" s="176"/>
      <c r="FZY81" s="176"/>
      <c r="FZZ81" s="176"/>
      <c r="GAA81" s="176"/>
      <c r="GAB81" s="176"/>
      <c r="GAC81" s="176"/>
      <c r="GAD81" s="176"/>
      <c r="GAE81" s="176"/>
      <c r="GAF81" s="176"/>
      <c r="GAG81" s="176"/>
      <c r="GAH81" s="176"/>
      <c r="GAI81" s="176"/>
      <c r="GAJ81" s="176"/>
      <c r="GAK81" s="176"/>
      <c r="GAL81" s="176"/>
      <c r="GAM81" s="176"/>
      <c r="GAN81" s="176"/>
      <c r="GAO81" s="176"/>
      <c r="GAP81" s="176"/>
      <c r="GAQ81" s="176"/>
      <c r="GAR81" s="176"/>
      <c r="GAS81" s="176"/>
      <c r="GAT81" s="176"/>
      <c r="GAU81" s="176"/>
      <c r="GAV81" s="176"/>
      <c r="GAW81" s="176"/>
      <c r="GAX81" s="176"/>
      <c r="GAY81" s="176"/>
      <c r="GAZ81" s="176"/>
      <c r="GBA81" s="176"/>
      <c r="GBB81" s="176"/>
      <c r="GBC81" s="176"/>
      <c r="GBD81" s="176"/>
      <c r="GBE81" s="176"/>
      <c r="GBF81" s="176"/>
      <c r="GBG81" s="176"/>
      <c r="GBH81" s="176"/>
      <c r="GBI81" s="176"/>
      <c r="GBJ81" s="176"/>
      <c r="GBK81" s="176"/>
      <c r="GBL81" s="176"/>
      <c r="GBM81" s="176"/>
      <c r="GBN81" s="176"/>
      <c r="GBO81" s="176"/>
      <c r="GBP81" s="176"/>
      <c r="GBQ81" s="176"/>
      <c r="GBR81" s="176"/>
      <c r="GBS81" s="176"/>
      <c r="GBT81" s="176"/>
      <c r="GBU81" s="176"/>
      <c r="GBV81" s="176"/>
      <c r="GBW81" s="176"/>
      <c r="GBX81" s="176"/>
      <c r="GBY81" s="176"/>
      <c r="GBZ81" s="176"/>
      <c r="GCA81" s="176"/>
      <c r="GCB81" s="176"/>
      <c r="GCC81" s="176"/>
      <c r="GCD81" s="176"/>
      <c r="GCE81" s="176"/>
      <c r="GCF81" s="176"/>
      <c r="GCG81" s="176"/>
      <c r="GCH81" s="176"/>
      <c r="GCI81" s="176"/>
      <c r="GCJ81" s="176"/>
      <c r="GCK81" s="176"/>
      <c r="GCL81" s="176"/>
      <c r="GCM81" s="176"/>
      <c r="GCN81" s="176"/>
      <c r="GCO81" s="176"/>
      <c r="GCP81" s="176"/>
      <c r="GCQ81" s="176"/>
      <c r="GCR81" s="176"/>
      <c r="GCS81" s="176"/>
      <c r="GCT81" s="176"/>
      <c r="GCU81" s="176"/>
      <c r="GCV81" s="176"/>
      <c r="GCW81" s="176"/>
      <c r="GCX81" s="176"/>
      <c r="GCY81" s="176"/>
      <c r="GCZ81" s="176"/>
      <c r="GDA81" s="176"/>
      <c r="GDB81" s="176"/>
      <c r="GDC81" s="176"/>
      <c r="GDD81" s="176"/>
      <c r="GDE81" s="176"/>
      <c r="GDF81" s="176"/>
      <c r="GDG81" s="176"/>
      <c r="GDH81" s="176"/>
      <c r="GDI81" s="176"/>
      <c r="GDJ81" s="176"/>
      <c r="GDK81" s="176"/>
      <c r="GDL81" s="176"/>
      <c r="GDM81" s="176"/>
      <c r="GDN81" s="176"/>
      <c r="GDO81" s="176"/>
      <c r="GDP81" s="176"/>
      <c r="GDQ81" s="176"/>
      <c r="GDR81" s="176"/>
      <c r="GDS81" s="176"/>
      <c r="GDT81" s="176"/>
      <c r="GDU81" s="176"/>
      <c r="GDV81" s="176"/>
      <c r="GDW81" s="176"/>
      <c r="GDX81" s="176"/>
      <c r="GDY81" s="176"/>
      <c r="GDZ81" s="176"/>
      <c r="GEA81" s="176"/>
      <c r="GEB81" s="176"/>
      <c r="GEC81" s="176"/>
      <c r="GED81" s="176"/>
      <c r="GEE81" s="176"/>
      <c r="GEF81" s="176"/>
      <c r="GEG81" s="176"/>
      <c r="GEH81" s="176"/>
      <c r="GEI81" s="176"/>
      <c r="GEJ81" s="176"/>
      <c r="GEK81" s="176"/>
      <c r="GEL81" s="176"/>
      <c r="GEM81" s="176"/>
      <c r="GEN81" s="176"/>
      <c r="GEO81" s="176"/>
      <c r="GEP81" s="176"/>
      <c r="GEQ81" s="176"/>
      <c r="GER81" s="176"/>
      <c r="GES81" s="176"/>
      <c r="GET81" s="176"/>
      <c r="GEU81" s="176"/>
      <c r="GEV81" s="176"/>
      <c r="GEW81" s="176"/>
      <c r="GEX81" s="176"/>
      <c r="GEY81" s="176"/>
      <c r="GEZ81" s="176"/>
      <c r="GFA81" s="176"/>
      <c r="GFB81" s="176"/>
      <c r="GFC81" s="176"/>
      <c r="GFD81" s="176"/>
      <c r="GFE81" s="176"/>
      <c r="GFF81" s="176"/>
      <c r="GFG81" s="176"/>
      <c r="GFH81" s="176"/>
      <c r="GFI81" s="176"/>
      <c r="GFJ81" s="176"/>
      <c r="GFK81" s="176"/>
      <c r="GFL81" s="176"/>
      <c r="GFM81" s="176"/>
      <c r="GFN81" s="176"/>
      <c r="GFO81" s="176"/>
      <c r="GFP81" s="176"/>
      <c r="GFQ81" s="176"/>
      <c r="GFR81" s="176"/>
      <c r="GFS81" s="176"/>
      <c r="GFT81" s="176"/>
      <c r="GFU81" s="176"/>
      <c r="GFV81" s="176"/>
      <c r="GFW81" s="176"/>
      <c r="GFX81" s="176"/>
      <c r="GFY81" s="176"/>
      <c r="GFZ81" s="176"/>
      <c r="GGA81" s="176"/>
      <c r="GGB81" s="176"/>
      <c r="GGC81" s="176"/>
      <c r="GGD81" s="176"/>
      <c r="GGE81" s="176"/>
      <c r="GGF81" s="176"/>
      <c r="GGG81" s="176"/>
      <c r="GGH81" s="176"/>
      <c r="GGI81" s="176"/>
      <c r="GGJ81" s="176"/>
      <c r="GGK81" s="176"/>
      <c r="GGL81" s="176"/>
      <c r="GGM81" s="176"/>
      <c r="GGN81" s="176"/>
      <c r="GGO81" s="176"/>
      <c r="GGP81" s="176"/>
      <c r="GGQ81" s="176"/>
      <c r="GGR81" s="176"/>
      <c r="GGS81" s="176"/>
      <c r="GGT81" s="176"/>
      <c r="GGU81" s="176"/>
      <c r="GGV81" s="176"/>
      <c r="GGW81" s="176"/>
      <c r="GGX81" s="176"/>
      <c r="GGY81" s="176"/>
      <c r="GGZ81" s="176"/>
      <c r="GHA81" s="176"/>
      <c r="GHB81" s="176"/>
      <c r="GHC81" s="176"/>
      <c r="GHD81" s="176"/>
      <c r="GHE81" s="176"/>
      <c r="GHF81" s="176"/>
      <c r="GHG81" s="176"/>
      <c r="GHH81" s="176"/>
      <c r="GHI81" s="176"/>
      <c r="GHJ81" s="176"/>
      <c r="GHK81" s="176"/>
      <c r="GHL81" s="176"/>
      <c r="GHM81" s="176"/>
      <c r="GHN81" s="176"/>
      <c r="GHO81" s="176"/>
      <c r="GHP81" s="176"/>
      <c r="GHQ81" s="176"/>
      <c r="GHR81" s="176"/>
      <c r="GHS81" s="176"/>
      <c r="GHT81" s="176"/>
      <c r="GHU81" s="176"/>
      <c r="GHV81" s="176"/>
      <c r="GHW81" s="176"/>
      <c r="GHX81" s="176"/>
      <c r="GHY81" s="176"/>
      <c r="GHZ81" s="176"/>
      <c r="GIA81" s="176"/>
      <c r="GIB81" s="176"/>
      <c r="GIC81" s="176"/>
      <c r="GID81" s="176"/>
      <c r="GIE81" s="176"/>
      <c r="GIF81" s="176"/>
      <c r="GIG81" s="176"/>
      <c r="GIH81" s="176"/>
      <c r="GII81" s="176"/>
      <c r="GIJ81" s="176"/>
      <c r="GIK81" s="176"/>
      <c r="GIL81" s="176"/>
      <c r="GIM81" s="176"/>
      <c r="GIN81" s="176"/>
      <c r="GIO81" s="176"/>
      <c r="GIP81" s="176"/>
      <c r="GIQ81" s="176"/>
      <c r="GIR81" s="176"/>
      <c r="GIS81" s="176"/>
      <c r="GIT81" s="176"/>
      <c r="GIU81" s="176"/>
      <c r="GIV81" s="176"/>
      <c r="GIW81" s="176"/>
      <c r="GIX81" s="176"/>
      <c r="GIY81" s="176"/>
      <c r="GIZ81" s="176"/>
      <c r="GJA81" s="176"/>
      <c r="GJB81" s="176"/>
      <c r="GJC81" s="176"/>
      <c r="GJD81" s="176"/>
      <c r="GJE81" s="176"/>
      <c r="GJF81" s="176"/>
      <c r="GJG81" s="176"/>
      <c r="GJH81" s="176"/>
      <c r="GJI81" s="176"/>
      <c r="GJJ81" s="176"/>
      <c r="GJK81" s="176"/>
      <c r="GJL81" s="176"/>
      <c r="GJM81" s="176"/>
      <c r="GJN81" s="176"/>
      <c r="GJO81" s="176"/>
      <c r="GJP81" s="176"/>
      <c r="GJQ81" s="176"/>
      <c r="GJR81" s="176"/>
      <c r="GJS81" s="176"/>
      <c r="GJT81" s="176"/>
      <c r="GJU81" s="176"/>
      <c r="GJV81" s="176"/>
      <c r="GJW81" s="176"/>
      <c r="GJX81" s="176"/>
      <c r="GJY81" s="176"/>
      <c r="GJZ81" s="176"/>
      <c r="GKA81" s="176"/>
      <c r="GKB81" s="176"/>
      <c r="GKC81" s="176"/>
      <c r="GKD81" s="176"/>
      <c r="GKE81" s="176"/>
      <c r="GKF81" s="176"/>
      <c r="GKG81" s="176"/>
      <c r="GKH81" s="176"/>
      <c r="GKI81" s="176"/>
      <c r="GKJ81" s="176"/>
      <c r="GKK81" s="176"/>
      <c r="GKL81" s="176"/>
      <c r="GKM81" s="176"/>
      <c r="GKN81" s="176"/>
      <c r="GKO81" s="176"/>
      <c r="GKP81" s="176"/>
      <c r="GKQ81" s="176"/>
      <c r="GKR81" s="176"/>
      <c r="GKS81" s="176"/>
      <c r="GKT81" s="176"/>
      <c r="GKU81" s="176"/>
      <c r="GKV81" s="176"/>
      <c r="GKW81" s="176"/>
      <c r="GKX81" s="176"/>
      <c r="GKY81" s="176"/>
      <c r="GKZ81" s="176"/>
      <c r="GLA81" s="176"/>
      <c r="GLB81" s="176"/>
      <c r="GLC81" s="176"/>
      <c r="GLD81" s="176"/>
      <c r="GLE81" s="176"/>
      <c r="GLF81" s="176"/>
      <c r="GLG81" s="176"/>
      <c r="GLH81" s="176"/>
      <c r="GLI81" s="176"/>
      <c r="GLJ81" s="176"/>
      <c r="GLK81" s="176"/>
      <c r="GLL81" s="176"/>
      <c r="GLM81" s="176"/>
      <c r="GLN81" s="176"/>
      <c r="GLO81" s="176"/>
      <c r="GLP81" s="176"/>
      <c r="GLQ81" s="176"/>
      <c r="GLR81" s="176"/>
      <c r="GLS81" s="176"/>
      <c r="GLT81" s="176"/>
      <c r="GLU81" s="176"/>
      <c r="GLV81" s="176"/>
      <c r="GLW81" s="176"/>
      <c r="GLX81" s="176"/>
      <c r="GLY81" s="176"/>
      <c r="GLZ81" s="176"/>
      <c r="GMA81" s="176"/>
      <c r="GMB81" s="176"/>
      <c r="GMC81" s="176"/>
      <c r="GMD81" s="176"/>
      <c r="GME81" s="176"/>
      <c r="GMF81" s="176"/>
      <c r="GMG81" s="176"/>
      <c r="GMH81" s="176"/>
      <c r="GMI81" s="176"/>
      <c r="GMJ81" s="176"/>
      <c r="GMK81" s="176"/>
      <c r="GML81" s="176"/>
      <c r="GMM81" s="176"/>
      <c r="GMN81" s="176"/>
      <c r="GMO81" s="176"/>
      <c r="GMP81" s="176"/>
      <c r="GMQ81" s="176"/>
      <c r="GMR81" s="176"/>
      <c r="GMS81" s="176"/>
      <c r="GMT81" s="176"/>
      <c r="GMU81" s="176"/>
      <c r="GMV81" s="176"/>
      <c r="GMW81" s="176"/>
      <c r="GMX81" s="176"/>
      <c r="GMY81" s="176"/>
      <c r="GMZ81" s="176"/>
      <c r="GNA81" s="176"/>
      <c r="GNB81" s="176"/>
      <c r="GNC81" s="176"/>
      <c r="GND81" s="176"/>
      <c r="GNE81" s="176"/>
      <c r="GNF81" s="176"/>
      <c r="GNG81" s="176"/>
      <c r="GNH81" s="176"/>
      <c r="GNI81" s="176"/>
      <c r="GNJ81" s="176"/>
      <c r="GNK81" s="176"/>
      <c r="GNL81" s="176"/>
      <c r="GNM81" s="176"/>
      <c r="GNN81" s="176"/>
      <c r="GNO81" s="176"/>
      <c r="GNP81" s="176"/>
      <c r="GNQ81" s="176"/>
      <c r="GNR81" s="176"/>
      <c r="GNS81" s="176"/>
      <c r="GNT81" s="176"/>
      <c r="GNU81" s="176"/>
      <c r="GNV81" s="176"/>
      <c r="GNW81" s="176"/>
      <c r="GNX81" s="176"/>
      <c r="GNY81" s="176"/>
      <c r="GNZ81" s="176"/>
      <c r="GOA81" s="176"/>
      <c r="GOB81" s="176"/>
      <c r="GOC81" s="176"/>
      <c r="GOD81" s="176"/>
      <c r="GOE81" s="176"/>
      <c r="GOF81" s="176"/>
      <c r="GOG81" s="176"/>
      <c r="GOH81" s="176"/>
      <c r="GOI81" s="176"/>
      <c r="GOJ81" s="176"/>
      <c r="GOK81" s="176"/>
      <c r="GOL81" s="176"/>
      <c r="GOM81" s="176"/>
      <c r="GON81" s="176"/>
      <c r="GOO81" s="176"/>
      <c r="GOP81" s="176"/>
      <c r="GOQ81" s="176"/>
      <c r="GOR81" s="176"/>
      <c r="GOS81" s="176"/>
      <c r="GOT81" s="176"/>
      <c r="GOU81" s="176"/>
      <c r="GOV81" s="176"/>
      <c r="GOW81" s="176"/>
      <c r="GOX81" s="176"/>
      <c r="GOY81" s="176"/>
      <c r="GOZ81" s="176"/>
      <c r="GPA81" s="176"/>
      <c r="GPB81" s="176"/>
      <c r="GPC81" s="176"/>
      <c r="GPD81" s="176"/>
      <c r="GPE81" s="176"/>
      <c r="GPF81" s="176"/>
      <c r="GPG81" s="176"/>
      <c r="GPH81" s="176"/>
      <c r="GPI81" s="176"/>
      <c r="GPJ81" s="176"/>
      <c r="GPK81" s="176"/>
      <c r="GPL81" s="176"/>
      <c r="GPM81" s="176"/>
      <c r="GPN81" s="176"/>
      <c r="GPO81" s="176"/>
      <c r="GPP81" s="176"/>
      <c r="GPQ81" s="176"/>
      <c r="GPR81" s="176"/>
      <c r="GPS81" s="176"/>
      <c r="GPT81" s="176"/>
      <c r="GPU81" s="176"/>
      <c r="GPV81" s="176"/>
      <c r="GPW81" s="176"/>
      <c r="GPX81" s="176"/>
      <c r="GPY81" s="176"/>
      <c r="GPZ81" s="176"/>
      <c r="GQA81" s="176"/>
      <c r="GQB81" s="176"/>
      <c r="GQC81" s="176"/>
      <c r="GQD81" s="176"/>
      <c r="GQE81" s="176"/>
      <c r="GQF81" s="176"/>
      <c r="GQG81" s="176"/>
      <c r="GQH81" s="176"/>
      <c r="GQI81" s="176"/>
      <c r="GQJ81" s="176"/>
      <c r="GQK81" s="176"/>
      <c r="GQL81" s="176"/>
      <c r="GQM81" s="176"/>
      <c r="GQN81" s="176"/>
      <c r="GQO81" s="176"/>
      <c r="GQP81" s="176"/>
      <c r="GQQ81" s="176"/>
      <c r="GQR81" s="176"/>
      <c r="GQS81" s="176"/>
      <c r="GQT81" s="176"/>
      <c r="GQU81" s="176"/>
      <c r="GQV81" s="176"/>
      <c r="GQW81" s="176"/>
      <c r="GQX81" s="176"/>
      <c r="GQY81" s="176"/>
      <c r="GQZ81" s="176"/>
      <c r="GRA81" s="176"/>
      <c r="GRB81" s="176"/>
      <c r="GRC81" s="176"/>
      <c r="GRD81" s="176"/>
      <c r="GRE81" s="176"/>
      <c r="GRF81" s="176"/>
      <c r="GRG81" s="176"/>
      <c r="GRH81" s="176"/>
      <c r="GRI81" s="176"/>
      <c r="GRJ81" s="176"/>
      <c r="GRK81" s="176"/>
      <c r="GRL81" s="176"/>
      <c r="GRM81" s="176"/>
      <c r="GRN81" s="176"/>
      <c r="GRO81" s="176"/>
      <c r="GRP81" s="176"/>
      <c r="GRQ81" s="176"/>
      <c r="GRR81" s="176"/>
      <c r="GRS81" s="176"/>
      <c r="GRT81" s="176"/>
      <c r="GRU81" s="176"/>
      <c r="GRV81" s="176"/>
      <c r="GRW81" s="176"/>
      <c r="GRX81" s="176"/>
      <c r="GRY81" s="176"/>
      <c r="GRZ81" s="176"/>
      <c r="GSA81" s="176"/>
      <c r="GSB81" s="176"/>
      <c r="GSC81" s="176"/>
      <c r="GSD81" s="176"/>
      <c r="GSE81" s="176"/>
      <c r="GSF81" s="176"/>
      <c r="GSG81" s="176"/>
      <c r="GSH81" s="176"/>
      <c r="GSI81" s="176"/>
      <c r="GSJ81" s="176"/>
      <c r="GSK81" s="176"/>
      <c r="GSL81" s="176"/>
      <c r="GSM81" s="176"/>
      <c r="GSN81" s="176"/>
      <c r="GSO81" s="176"/>
      <c r="GSP81" s="176"/>
      <c r="GSQ81" s="176"/>
      <c r="GSR81" s="176"/>
      <c r="GSS81" s="176"/>
      <c r="GST81" s="176"/>
      <c r="GSU81" s="176"/>
      <c r="GSV81" s="176"/>
      <c r="GSW81" s="176"/>
      <c r="GSX81" s="176"/>
      <c r="GSY81" s="176"/>
      <c r="GSZ81" s="176"/>
      <c r="GTA81" s="176"/>
      <c r="GTB81" s="176"/>
      <c r="GTC81" s="176"/>
      <c r="GTD81" s="176"/>
      <c r="GTE81" s="176"/>
      <c r="GTF81" s="176"/>
      <c r="GTG81" s="176"/>
      <c r="GTH81" s="176"/>
      <c r="GTI81" s="176"/>
      <c r="GTJ81" s="176"/>
      <c r="GTK81" s="176"/>
      <c r="GTL81" s="176"/>
      <c r="GTM81" s="176"/>
      <c r="GTN81" s="176"/>
      <c r="GTO81" s="176"/>
      <c r="GTP81" s="176"/>
      <c r="GTQ81" s="176"/>
      <c r="GTR81" s="176"/>
      <c r="GTS81" s="176"/>
      <c r="GTT81" s="176"/>
      <c r="GTU81" s="176"/>
      <c r="GTV81" s="176"/>
      <c r="GTW81" s="176"/>
      <c r="GTX81" s="176"/>
      <c r="GTY81" s="176"/>
      <c r="GTZ81" s="176"/>
      <c r="GUA81" s="176"/>
      <c r="GUB81" s="176"/>
      <c r="GUC81" s="176"/>
      <c r="GUD81" s="176"/>
      <c r="GUE81" s="176"/>
      <c r="GUF81" s="176"/>
      <c r="GUG81" s="176"/>
      <c r="GUH81" s="176"/>
      <c r="GUI81" s="176"/>
      <c r="GUJ81" s="176"/>
      <c r="GUK81" s="176"/>
      <c r="GUL81" s="176"/>
      <c r="GUM81" s="176"/>
      <c r="GUN81" s="176"/>
      <c r="GUO81" s="176"/>
      <c r="GUP81" s="176"/>
      <c r="GUQ81" s="176"/>
      <c r="GUR81" s="176"/>
      <c r="GUS81" s="176"/>
      <c r="GUT81" s="176"/>
      <c r="GUU81" s="176"/>
      <c r="GUV81" s="176"/>
      <c r="GUW81" s="176"/>
      <c r="GUX81" s="176"/>
      <c r="GUY81" s="176"/>
      <c r="GUZ81" s="176"/>
      <c r="GVA81" s="176"/>
      <c r="GVB81" s="176"/>
      <c r="GVC81" s="176"/>
      <c r="GVD81" s="176"/>
      <c r="GVE81" s="176"/>
      <c r="GVF81" s="176"/>
      <c r="GVG81" s="176"/>
      <c r="GVH81" s="176"/>
      <c r="GVI81" s="176"/>
      <c r="GVJ81" s="176"/>
      <c r="GVK81" s="176"/>
      <c r="GVL81" s="176"/>
      <c r="GVM81" s="176"/>
      <c r="GVN81" s="176"/>
      <c r="GVO81" s="176"/>
      <c r="GVP81" s="176"/>
      <c r="GVQ81" s="176"/>
      <c r="GVR81" s="176"/>
      <c r="GVS81" s="176"/>
      <c r="GVT81" s="176"/>
      <c r="GVU81" s="176"/>
      <c r="GVV81" s="176"/>
      <c r="GVW81" s="176"/>
      <c r="GVX81" s="176"/>
      <c r="GVY81" s="176"/>
      <c r="GVZ81" s="176"/>
      <c r="GWA81" s="176"/>
      <c r="GWB81" s="176"/>
      <c r="GWC81" s="176"/>
      <c r="GWD81" s="176"/>
      <c r="GWE81" s="176"/>
      <c r="GWF81" s="176"/>
      <c r="GWG81" s="176"/>
      <c r="GWH81" s="176"/>
      <c r="GWI81" s="176"/>
      <c r="GWJ81" s="176"/>
      <c r="GWK81" s="176"/>
      <c r="GWL81" s="176"/>
      <c r="GWM81" s="176"/>
      <c r="GWN81" s="176"/>
      <c r="GWO81" s="176"/>
      <c r="GWP81" s="176"/>
      <c r="GWQ81" s="176"/>
      <c r="GWR81" s="176"/>
      <c r="GWS81" s="176"/>
      <c r="GWT81" s="176"/>
      <c r="GWU81" s="176"/>
      <c r="GWV81" s="176"/>
      <c r="GWW81" s="176"/>
      <c r="GWX81" s="176"/>
      <c r="GWY81" s="176"/>
      <c r="GWZ81" s="176"/>
      <c r="GXA81" s="176"/>
      <c r="GXB81" s="176"/>
      <c r="GXC81" s="176"/>
      <c r="GXD81" s="176"/>
      <c r="GXE81" s="176"/>
      <c r="GXF81" s="176"/>
      <c r="GXG81" s="176"/>
      <c r="GXH81" s="176"/>
      <c r="GXI81" s="176"/>
      <c r="GXJ81" s="176"/>
      <c r="GXK81" s="176"/>
      <c r="GXL81" s="176"/>
      <c r="GXM81" s="176"/>
      <c r="GXN81" s="176"/>
      <c r="GXO81" s="176"/>
      <c r="GXP81" s="176"/>
      <c r="GXQ81" s="176"/>
      <c r="GXR81" s="176"/>
      <c r="GXS81" s="176"/>
      <c r="GXT81" s="176"/>
      <c r="GXU81" s="176"/>
      <c r="GXV81" s="176"/>
      <c r="GXW81" s="176"/>
      <c r="GXX81" s="176"/>
      <c r="GXY81" s="176"/>
      <c r="GXZ81" s="176"/>
      <c r="GYA81" s="176"/>
      <c r="GYB81" s="176"/>
      <c r="GYC81" s="176"/>
      <c r="GYD81" s="176"/>
      <c r="GYE81" s="176"/>
      <c r="GYF81" s="176"/>
      <c r="GYG81" s="176"/>
      <c r="GYH81" s="176"/>
      <c r="GYI81" s="176"/>
      <c r="GYJ81" s="176"/>
      <c r="GYK81" s="176"/>
      <c r="GYL81" s="176"/>
      <c r="GYM81" s="176"/>
      <c r="GYN81" s="176"/>
      <c r="GYO81" s="176"/>
      <c r="GYP81" s="176"/>
      <c r="GYQ81" s="176"/>
      <c r="GYR81" s="176"/>
      <c r="GYS81" s="176"/>
      <c r="GYT81" s="176"/>
      <c r="GYU81" s="176"/>
      <c r="GYV81" s="176"/>
      <c r="GYW81" s="176"/>
      <c r="GYX81" s="176"/>
      <c r="GYY81" s="176"/>
      <c r="GYZ81" s="176"/>
      <c r="GZA81" s="176"/>
      <c r="GZB81" s="176"/>
      <c r="GZC81" s="176"/>
      <c r="GZD81" s="176"/>
      <c r="GZE81" s="176"/>
      <c r="GZF81" s="176"/>
      <c r="GZG81" s="176"/>
      <c r="GZH81" s="176"/>
      <c r="GZI81" s="176"/>
      <c r="GZJ81" s="176"/>
      <c r="GZK81" s="176"/>
      <c r="GZL81" s="176"/>
      <c r="GZM81" s="176"/>
      <c r="GZN81" s="176"/>
      <c r="GZO81" s="176"/>
      <c r="GZP81" s="176"/>
      <c r="GZQ81" s="176"/>
      <c r="GZR81" s="176"/>
      <c r="GZS81" s="176"/>
      <c r="GZT81" s="176"/>
      <c r="GZU81" s="176"/>
      <c r="GZV81" s="176"/>
      <c r="GZW81" s="176"/>
      <c r="GZX81" s="176"/>
      <c r="GZY81" s="176"/>
      <c r="GZZ81" s="176"/>
      <c r="HAA81" s="176"/>
      <c r="HAB81" s="176"/>
      <c r="HAC81" s="176"/>
      <c r="HAD81" s="176"/>
      <c r="HAE81" s="176"/>
      <c r="HAF81" s="176"/>
      <c r="HAG81" s="176"/>
      <c r="HAH81" s="176"/>
      <c r="HAI81" s="176"/>
      <c r="HAJ81" s="176"/>
      <c r="HAK81" s="176"/>
      <c r="HAL81" s="176"/>
      <c r="HAM81" s="176"/>
      <c r="HAN81" s="176"/>
      <c r="HAO81" s="176"/>
      <c r="HAP81" s="176"/>
      <c r="HAQ81" s="176"/>
      <c r="HAR81" s="176"/>
      <c r="HAS81" s="176"/>
      <c r="HAT81" s="176"/>
      <c r="HAU81" s="176"/>
      <c r="HAV81" s="176"/>
      <c r="HAW81" s="176"/>
      <c r="HAX81" s="176"/>
      <c r="HAY81" s="176"/>
      <c r="HAZ81" s="176"/>
      <c r="HBA81" s="176"/>
      <c r="HBB81" s="176"/>
      <c r="HBC81" s="176"/>
      <c r="HBD81" s="176"/>
      <c r="HBE81" s="176"/>
      <c r="HBF81" s="176"/>
      <c r="HBG81" s="176"/>
      <c r="HBH81" s="176"/>
      <c r="HBI81" s="176"/>
      <c r="HBJ81" s="176"/>
      <c r="HBK81" s="176"/>
      <c r="HBL81" s="176"/>
      <c r="HBM81" s="176"/>
      <c r="HBN81" s="176"/>
      <c r="HBO81" s="176"/>
      <c r="HBP81" s="176"/>
      <c r="HBQ81" s="176"/>
      <c r="HBR81" s="176"/>
      <c r="HBS81" s="176"/>
      <c r="HBT81" s="176"/>
      <c r="HBU81" s="176"/>
      <c r="HBV81" s="176"/>
      <c r="HBW81" s="176"/>
      <c r="HBX81" s="176"/>
      <c r="HBY81" s="176"/>
      <c r="HBZ81" s="176"/>
      <c r="HCA81" s="176"/>
      <c r="HCB81" s="176"/>
      <c r="HCC81" s="176"/>
      <c r="HCD81" s="176"/>
      <c r="HCE81" s="176"/>
      <c r="HCF81" s="176"/>
      <c r="HCG81" s="176"/>
      <c r="HCH81" s="176"/>
      <c r="HCI81" s="176"/>
      <c r="HCJ81" s="176"/>
      <c r="HCK81" s="176"/>
      <c r="HCL81" s="176"/>
      <c r="HCM81" s="176"/>
      <c r="HCN81" s="176"/>
      <c r="HCO81" s="176"/>
      <c r="HCP81" s="176"/>
      <c r="HCQ81" s="176"/>
      <c r="HCR81" s="176"/>
      <c r="HCS81" s="176"/>
      <c r="HCT81" s="176"/>
      <c r="HCU81" s="176"/>
      <c r="HCV81" s="176"/>
      <c r="HCW81" s="176"/>
      <c r="HCX81" s="176"/>
      <c r="HCY81" s="176"/>
      <c r="HCZ81" s="176"/>
      <c r="HDA81" s="176"/>
      <c r="HDB81" s="176"/>
      <c r="HDC81" s="176"/>
      <c r="HDD81" s="176"/>
      <c r="HDE81" s="176"/>
      <c r="HDF81" s="176"/>
      <c r="HDG81" s="176"/>
      <c r="HDH81" s="176"/>
      <c r="HDI81" s="176"/>
      <c r="HDJ81" s="176"/>
      <c r="HDK81" s="176"/>
      <c r="HDL81" s="176"/>
      <c r="HDM81" s="176"/>
      <c r="HDN81" s="176"/>
      <c r="HDO81" s="176"/>
      <c r="HDP81" s="176"/>
      <c r="HDQ81" s="176"/>
      <c r="HDR81" s="176"/>
      <c r="HDS81" s="176"/>
      <c r="HDT81" s="176"/>
      <c r="HDU81" s="176"/>
      <c r="HDV81" s="176"/>
      <c r="HDW81" s="176"/>
      <c r="HDX81" s="176"/>
      <c r="HDY81" s="176"/>
      <c r="HDZ81" s="176"/>
      <c r="HEA81" s="176"/>
      <c r="HEB81" s="176"/>
      <c r="HEC81" s="176"/>
      <c r="HED81" s="176"/>
      <c r="HEE81" s="176"/>
      <c r="HEF81" s="176"/>
      <c r="HEG81" s="176"/>
      <c r="HEH81" s="176"/>
      <c r="HEI81" s="176"/>
      <c r="HEJ81" s="176"/>
      <c r="HEK81" s="176"/>
      <c r="HEL81" s="176"/>
      <c r="HEM81" s="176"/>
      <c r="HEN81" s="176"/>
      <c r="HEO81" s="176"/>
      <c r="HEP81" s="176"/>
      <c r="HEQ81" s="176"/>
      <c r="HER81" s="176"/>
      <c r="HES81" s="176"/>
      <c r="HET81" s="176"/>
      <c r="HEU81" s="176"/>
      <c r="HEV81" s="176"/>
      <c r="HEW81" s="176"/>
      <c r="HEX81" s="176"/>
      <c r="HEY81" s="176"/>
      <c r="HEZ81" s="176"/>
      <c r="HFA81" s="176"/>
      <c r="HFB81" s="176"/>
      <c r="HFC81" s="176"/>
      <c r="HFD81" s="176"/>
      <c r="HFE81" s="176"/>
      <c r="HFF81" s="176"/>
      <c r="HFG81" s="176"/>
      <c r="HFH81" s="176"/>
      <c r="HFI81" s="176"/>
      <c r="HFJ81" s="176"/>
      <c r="HFK81" s="176"/>
      <c r="HFL81" s="176"/>
      <c r="HFM81" s="176"/>
      <c r="HFN81" s="176"/>
      <c r="HFO81" s="176"/>
      <c r="HFP81" s="176"/>
      <c r="HFQ81" s="176"/>
      <c r="HFR81" s="176"/>
      <c r="HFS81" s="176"/>
      <c r="HFT81" s="176"/>
      <c r="HFU81" s="176"/>
      <c r="HFV81" s="176"/>
      <c r="HFW81" s="176"/>
      <c r="HFX81" s="176"/>
      <c r="HFY81" s="176"/>
      <c r="HFZ81" s="176"/>
      <c r="HGA81" s="176"/>
      <c r="HGB81" s="176"/>
      <c r="HGC81" s="176"/>
      <c r="HGD81" s="176"/>
      <c r="HGE81" s="176"/>
      <c r="HGF81" s="176"/>
      <c r="HGG81" s="176"/>
      <c r="HGH81" s="176"/>
      <c r="HGI81" s="176"/>
      <c r="HGJ81" s="176"/>
      <c r="HGK81" s="176"/>
      <c r="HGL81" s="176"/>
      <c r="HGM81" s="176"/>
      <c r="HGN81" s="176"/>
      <c r="HGO81" s="176"/>
      <c r="HGP81" s="176"/>
      <c r="HGQ81" s="176"/>
      <c r="HGR81" s="176"/>
      <c r="HGS81" s="176"/>
      <c r="HGT81" s="176"/>
      <c r="HGU81" s="176"/>
      <c r="HGV81" s="176"/>
      <c r="HGW81" s="176"/>
      <c r="HGX81" s="176"/>
      <c r="HGY81" s="176"/>
      <c r="HGZ81" s="176"/>
      <c r="HHA81" s="176"/>
      <c r="HHB81" s="176"/>
      <c r="HHC81" s="176"/>
      <c r="HHD81" s="176"/>
      <c r="HHE81" s="176"/>
      <c r="HHF81" s="176"/>
      <c r="HHG81" s="176"/>
      <c r="HHH81" s="176"/>
      <c r="HHI81" s="176"/>
      <c r="HHJ81" s="176"/>
      <c r="HHK81" s="176"/>
      <c r="HHL81" s="176"/>
      <c r="HHM81" s="176"/>
      <c r="HHN81" s="176"/>
      <c r="HHO81" s="176"/>
      <c r="HHP81" s="176"/>
      <c r="HHQ81" s="176"/>
      <c r="HHR81" s="176"/>
      <c r="HHS81" s="176"/>
      <c r="HHT81" s="176"/>
      <c r="HHU81" s="176"/>
      <c r="HHV81" s="176"/>
      <c r="HHW81" s="176"/>
      <c r="HHX81" s="176"/>
      <c r="HHY81" s="176"/>
      <c r="HHZ81" s="176"/>
      <c r="HIA81" s="176"/>
      <c r="HIB81" s="176"/>
      <c r="HIC81" s="176"/>
      <c r="HID81" s="176"/>
      <c r="HIE81" s="176"/>
      <c r="HIF81" s="176"/>
      <c r="HIG81" s="176"/>
      <c r="HIH81" s="176"/>
      <c r="HII81" s="176"/>
      <c r="HIJ81" s="176"/>
      <c r="HIK81" s="176"/>
      <c r="HIL81" s="176"/>
      <c r="HIM81" s="176"/>
      <c r="HIN81" s="176"/>
      <c r="HIO81" s="176"/>
      <c r="HIP81" s="176"/>
      <c r="HIQ81" s="176"/>
      <c r="HIR81" s="176"/>
      <c r="HIS81" s="176"/>
      <c r="HIT81" s="176"/>
      <c r="HIU81" s="176"/>
      <c r="HIV81" s="176"/>
      <c r="HIW81" s="176"/>
      <c r="HIX81" s="176"/>
      <c r="HIY81" s="176"/>
      <c r="HIZ81" s="176"/>
      <c r="HJA81" s="176"/>
      <c r="HJB81" s="176"/>
      <c r="HJC81" s="176"/>
      <c r="HJD81" s="176"/>
      <c r="HJE81" s="176"/>
      <c r="HJF81" s="176"/>
      <c r="HJG81" s="176"/>
      <c r="HJH81" s="176"/>
      <c r="HJI81" s="176"/>
      <c r="HJJ81" s="176"/>
      <c r="HJK81" s="176"/>
      <c r="HJL81" s="176"/>
      <c r="HJM81" s="176"/>
      <c r="HJN81" s="176"/>
      <c r="HJO81" s="176"/>
      <c r="HJP81" s="176"/>
      <c r="HJQ81" s="176"/>
      <c r="HJR81" s="176"/>
      <c r="HJS81" s="176"/>
      <c r="HJT81" s="176"/>
      <c r="HJU81" s="176"/>
      <c r="HJV81" s="176"/>
      <c r="HJW81" s="176"/>
      <c r="HJX81" s="176"/>
      <c r="HJY81" s="176"/>
      <c r="HJZ81" s="176"/>
      <c r="HKA81" s="176"/>
      <c r="HKB81" s="176"/>
      <c r="HKC81" s="176"/>
      <c r="HKD81" s="176"/>
      <c r="HKE81" s="176"/>
      <c r="HKF81" s="176"/>
      <c r="HKG81" s="176"/>
      <c r="HKH81" s="176"/>
      <c r="HKI81" s="176"/>
      <c r="HKJ81" s="176"/>
      <c r="HKK81" s="176"/>
      <c r="HKL81" s="176"/>
      <c r="HKM81" s="176"/>
      <c r="HKN81" s="176"/>
      <c r="HKO81" s="176"/>
      <c r="HKP81" s="176"/>
      <c r="HKQ81" s="176"/>
      <c r="HKR81" s="176"/>
      <c r="HKS81" s="176"/>
      <c r="HKT81" s="176"/>
      <c r="HKU81" s="176"/>
      <c r="HKV81" s="176"/>
      <c r="HKW81" s="176"/>
      <c r="HKX81" s="176"/>
      <c r="HKY81" s="176"/>
      <c r="HKZ81" s="176"/>
      <c r="HLA81" s="176"/>
      <c r="HLB81" s="176"/>
      <c r="HLC81" s="176"/>
      <c r="HLD81" s="176"/>
      <c r="HLE81" s="176"/>
      <c r="HLF81" s="176"/>
      <c r="HLG81" s="176"/>
      <c r="HLH81" s="176"/>
      <c r="HLI81" s="176"/>
      <c r="HLJ81" s="176"/>
      <c r="HLK81" s="176"/>
      <c r="HLL81" s="176"/>
      <c r="HLM81" s="176"/>
      <c r="HLN81" s="176"/>
      <c r="HLO81" s="176"/>
      <c r="HLP81" s="176"/>
      <c r="HLQ81" s="176"/>
      <c r="HLR81" s="176"/>
      <c r="HLS81" s="176"/>
      <c r="HLT81" s="176"/>
      <c r="HLU81" s="176"/>
      <c r="HLV81" s="176"/>
      <c r="HLW81" s="176"/>
      <c r="HLX81" s="176"/>
      <c r="HLY81" s="176"/>
      <c r="HLZ81" s="176"/>
      <c r="HMA81" s="176"/>
      <c r="HMB81" s="176"/>
      <c r="HMC81" s="176"/>
      <c r="HMD81" s="176"/>
      <c r="HME81" s="176"/>
      <c r="HMF81" s="176"/>
      <c r="HMG81" s="176"/>
      <c r="HMH81" s="176"/>
      <c r="HMI81" s="176"/>
      <c r="HMJ81" s="176"/>
      <c r="HMK81" s="176"/>
      <c r="HML81" s="176"/>
      <c r="HMM81" s="176"/>
      <c r="HMN81" s="176"/>
      <c r="HMO81" s="176"/>
      <c r="HMP81" s="176"/>
      <c r="HMQ81" s="176"/>
      <c r="HMR81" s="176"/>
      <c r="HMS81" s="176"/>
      <c r="HMT81" s="176"/>
      <c r="HMU81" s="176"/>
      <c r="HMV81" s="176"/>
      <c r="HMW81" s="176"/>
      <c r="HMX81" s="176"/>
      <c r="HMY81" s="176"/>
      <c r="HMZ81" s="176"/>
      <c r="HNA81" s="176"/>
      <c r="HNB81" s="176"/>
      <c r="HNC81" s="176"/>
      <c r="HND81" s="176"/>
      <c r="HNE81" s="176"/>
      <c r="HNF81" s="176"/>
      <c r="HNG81" s="176"/>
      <c r="HNH81" s="176"/>
      <c r="HNI81" s="176"/>
      <c r="HNJ81" s="176"/>
      <c r="HNK81" s="176"/>
      <c r="HNL81" s="176"/>
      <c r="HNM81" s="176"/>
      <c r="HNN81" s="176"/>
      <c r="HNO81" s="176"/>
      <c r="HNP81" s="176"/>
      <c r="HNQ81" s="176"/>
      <c r="HNR81" s="176"/>
      <c r="HNS81" s="176"/>
      <c r="HNT81" s="176"/>
      <c r="HNU81" s="176"/>
      <c r="HNV81" s="176"/>
      <c r="HNW81" s="176"/>
      <c r="HNX81" s="176"/>
      <c r="HNY81" s="176"/>
      <c r="HNZ81" s="176"/>
      <c r="HOA81" s="176"/>
      <c r="HOB81" s="176"/>
      <c r="HOC81" s="176"/>
      <c r="HOD81" s="176"/>
      <c r="HOE81" s="176"/>
      <c r="HOF81" s="176"/>
      <c r="HOG81" s="176"/>
      <c r="HOH81" s="176"/>
      <c r="HOI81" s="176"/>
      <c r="HOJ81" s="176"/>
      <c r="HOK81" s="176"/>
      <c r="HOL81" s="176"/>
      <c r="HOM81" s="176"/>
      <c r="HON81" s="176"/>
      <c r="HOO81" s="176"/>
      <c r="HOP81" s="176"/>
      <c r="HOQ81" s="176"/>
      <c r="HOR81" s="176"/>
      <c r="HOS81" s="176"/>
      <c r="HOT81" s="176"/>
      <c r="HOU81" s="176"/>
      <c r="HOV81" s="176"/>
      <c r="HOW81" s="176"/>
      <c r="HOX81" s="176"/>
      <c r="HOY81" s="176"/>
      <c r="HOZ81" s="176"/>
      <c r="HPA81" s="176"/>
      <c r="HPB81" s="176"/>
      <c r="HPC81" s="176"/>
      <c r="HPD81" s="176"/>
      <c r="HPE81" s="176"/>
      <c r="HPF81" s="176"/>
      <c r="HPG81" s="176"/>
      <c r="HPH81" s="176"/>
      <c r="HPI81" s="176"/>
      <c r="HPJ81" s="176"/>
      <c r="HPK81" s="176"/>
      <c r="HPL81" s="176"/>
      <c r="HPM81" s="176"/>
      <c r="HPN81" s="176"/>
      <c r="HPO81" s="176"/>
      <c r="HPP81" s="176"/>
      <c r="HPQ81" s="176"/>
      <c r="HPR81" s="176"/>
      <c r="HPS81" s="176"/>
      <c r="HPT81" s="176"/>
      <c r="HPU81" s="176"/>
      <c r="HPV81" s="176"/>
      <c r="HPW81" s="176"/>
      <c r="HPX81" s="176"/>
      <c r="HPY81" s="176"/>
      <c r="HPZ81" s="176"/>
      <c r="HQA81" s="176"/>
      <c r="HQB81" s="176"/>
      <c r="HQC81" s="176"/>
      <c r="HQD81" s="176"/>
      <c r="HQE81" s="176"/>
      <c r="HQF81" s="176"/>
      <c r="HQG81" s="176"/>
      <c r="HQH81" s="176"/>
      <c r="HQI81" s="176"/>
      <c r="HQJ81" s="176"/>
      <c r="HQK81" s="176"/>
      <c r="HQL81" s="176"/>
      <c r="HQM81" s="176"/>
      <c r="HQN81" s="176"/>
      <c r="HQO81" s="176"/>
      <c r="HQP81" s="176"/>
      <c r="HQQ81" s="176"/>
      <c r="HQR81" s="176"/>
      <c r="HQS81" s="176"/>
      <c r="HQT81" s="176"/>
      <c r="HQU81" s="176"/>
      <c r="HQV81" s="176"/>
      <c r="HQW81" s="176"/>
      <c r="HQX81" s="176"/>
      <c r="HQY81" s="176"/>
      <c r="HQZ81" s="176"/>
      <c r="HRA81" s="176"/>
      <c r="HRB81" s="176"/>
      <c r="HRC81" s="176"/>
      <c r="HRD81" s="176"/>
      <c r="HRE81" s="176"/>
      <c r="HRF81" s="176"/>
      <c r="HRG81" s="176"/>
      <c r="HRH81" s="176"/>
      <c r="HRI81" s="176"/>
      <c r="HRJ81" s="176"/>
      <c r="HRK81" s="176"/>
      <c r="HRL81" s="176"/>
      <c r="HRM81" s="176"/>
      <c r="HRN81" s="176"/>
      <c r="HRO81" s="176"/>
      <c r="HRP81" s="176"/>
      <c r="HRQ81" s="176"/>
      <c r="HRR81" s="176"/>
      <c r="HRS81" s="176"/>
      <c r="HRT81" s="176"/>
      <c r="HRU81" s="176"/>
      <c r="HRV81" s="176"/>
      <c r="HRW81" s="176"/>
      <c r="HRX81" s="176"/>
      <c r="HRY81" s="176"/>
      <c r="HRZ81" s="176"/>
      <c r="HSA81" s="176"/>
      <c r="HSB81" s="176"/>
      <c r="HSC81" s="176"/>
      <c r="HSD81" s="176"/>
      <c r="HSE81" s="176"/>
      <c r="HSF81" s="176"/>
      <c r="HSG81" s="176"/>
      <c r="HSH81" s="176"/>
      <c r="HSI81" s="176"/>
      <c r="HSJ81" s="176"/>
      <c r="HSK81" s="176"/>
      <c r="HSL81" s="176"/>
      <c r="HSM81" s="176"/>
      <c r="HSN81" s="176"/>
      <c r="HSO81" s="176"/>
      <c r="HSP81" s="176"/>
      <c r="HSQ81" s="176"/>
      <c r="HSR81" s="176"/>
      <c r="HSS81" s="176"/>
      <c r="HST81" s="176"/>
      <c r="HSU81" s="176"/>
      <c r="HSV81" s="176"/>
      <c r="HSW81" s="176"/>
      <c r="HSX81" s="176"/>
      <c r="HSY81" s="176"/>
      <c r="HSZ81" s="176"/>
      <c r="HTA81" s="176"/>
      <c r="HTB81" s="176"/>
      <c r="HTC81" s="176"/>
      <c r="HTD81" s="176"/>
      <c r="HTE81" s="176"/>
      <c r="HTF81" s="176"/>
      <c r="HTG81" s="176"/>
      <c r="HTH81" s="176"/>
      <c r="HTI81" s="176"/>
      <c r="HTJ81" s="176"/>
      <c r="HTK81" s="176"/>
      <c r="HTL81" s="176"/>
      <c r="HTM81" s="176"/>
      <c r="HTN81" s="176"/>
      <c r="HTO81" s="176"/>
      <c r="HTP81" s="176"/>
      <c r="HTQ81" s="176"/>
      <c r="HTR81" s="176"/>
      <c r="HTS81" s="176"/>
      <c r="HTT81" s="176"/>
      <c r="HTU81" s="176"/>
      <c r="HTV81" s="176"/>
      <c r="HTW81" s="176"/>
      <c r="HTX81" s="176"/>
      <c r="HTY81" s="176"/>
      <c r="HTZ81" s="176"/>
      <c r="HUA81" s="176"/>
      <c r="HUB81" s="176"/>
      <c r="HUC81" s="176"/>
      <c r="HUD81" s="176"/>
      <c r="HUE81" s="176"/>
      <c r="HUF81" s="176"/>
      <c r="HUG81" s="176"/>
      <c r="HUH81" s="176"/>
      <c r="HUI81" s="176"/>
      <c r="HUJ81" s="176"/>
      <c r="HUK81" s="176"/>
      <c r="HUL81" s="176"/>
      <c r="HUM81" s="176"/>
      <c r="HUN81" s="176"/>
      <c r="HUO81" s="176"/>
      <c r="HUP81" s="176"/>
      <c r="HUQ81" s="176"/>
      <c r="HUR81" s="176"/>
      <c r="HUS81" s="176"/>
      <c r="HUT81" s="176"/>
      <c r="HUU81" s="176"/>
      <c r="HUV81" s="176"/>
      <c r="HUW81" s="176"/>
      <c r="HUX81" s="176"/>
      <c r="HUY81" s="176"/>
      <c r="HUZ81" s="176"/>
      <c r="HVA81" s="176"/>
      <c r="HVB81" s="176"/>
      <c r="HVC81" s="176"/>
      <c r="HVD81" s="176"/>
      <c r="HVE81" s="176"/>
      <c r="HVF81" s="176"/>
      <c r="HVG81" s="176"/>
      <c r="HVH81" s="176"/>
      <c r="HVI81" s="176"/>
      <c r="HVJ81" s="176"/>
      <c r="HVK81" s="176"/>
      <c r="HVL81" s="176"/>
      <c r="HVM81" s="176"/>
      <c r="HVN81" s="176"/>
      <c r="HVO81" s="176"/>
      <c r="HVP81" s="176"/>
      <c r="HVQ81" s="176"/>
      <c r="HVR81" s="176"/>
      <c r="HVS81" s="176"/>
      <c r="HVT81" s="176"/>
      <c r="HVU81" s="176"/>
      <c r="HVV81" s="176"/>
      <c r="HVW81" s="176"/>
      <c r="HVX81" s="176"/>
      <c r="HVY81" s="176"/>
      <c r="HVZ81" s="176"/>
      <c r="HWA81" s="176"/>
      <c r="HWB81" s="176"/>
      <c r="HWC81" s="176"/>
      <c r="HWD81" s="176"/>
      <c r="HWE81" s="176"/>
      <c r="HWF81" s="176"/>
      <c r="HWG81" s="176"/>
      <c r="HWH81" s="176"/>
      <c r="HWI81" s="176"/>
      <c r="HWJ81" s="176"/>
      <c r="HWK81" s="176"/>
      <c r="HWL81" s="176"/>
      <c r="HWM81" s="176"/>
      <c r="HWN81" s="176"/>
      <c r="HWO81" s="176"/>
      <c r="HWP81" s="176"/>
      <c r="HWQ81" s="176"/>
      <c r="HWR81" s="176"/>
      <c r="HWS81" s="176"/>
      <c r="HWT81" s="176"/>
      <c r="HWU81" s="176"/>
      <c r="HWV81" s="176"/>
      <c r="HWW81" s="176"/>
      <c r="HWX81" s="176"/>
      <c r="HWY81" s="176"/>
      <c r="HWZ81" s="176"/>
      <c r="HXA81" s="176"/>
      <c r="HXB81" s="176"/>
      <c r="HXC81" s="176"/>
      <c r="HXD81" s="176"/>
      <c r="HXE81" s="176"/>
      <c r="HXF81" s="176"/>
      <c r="HXG81" s="176"/>
      <c r="HXH81" s="176"/>
      <c r="HXI81" s="176"/>
      <c r="HXJ81" s="176"/>
      <c r="HXK81" s="176"/>
      <c r="HXL81" s="176"/>
      <c r="HXM81" s="176"/>
      <c r="HXN81" s="176"/>
      <c r="HXO81" s="176"/>
      <c r="HXP81" s="176"/>
      <c r="HXQ81" s="176"/>
      <c r="HXR81" s="176"/>
      <c r="HXS81" s="176"/>
      <c r="HXT81" s="176"/>
      <c r="HXU81" s="176"/>
      <c r="HXV81" s="176"/>
      <c r="HXW81" s="176"/>
      <c r="HXX81" s="176"/>
      <c r="HXY81" s="176"/>
      <c r="HXZ81" s="176"/>
      <c r="HYA81" s="176"/>
      <c r="HYB81" s="176"/>
      <c r="HYC81" s="176"/>
      <c r="HYD81" s="176"/>
      <c r="HYE81" s="176"/>
      <c r="HYF81" s="176"/>
      <c r="HYG81" s="176"/>
      <c r="HYH81" s="176"/>
      <c r="HYI81" s="176"/>
      <c r="HYJ81" s="176"/>
      <c r="HYK81" s="176"/>
      <c r="HYL81" s="176"/>
      <c r="HYM81" s="176"/>
      <c r="HYN81" s="176"/>
      <c r="HYO81" s="176"/>
      <c r="HYP81" s="176"/>
      <c r="HYQ81" s="176"/>
      <c r="HYR81" s="176"/>
      <c r="HYS81" s="176"/>
      <c r="HYT81" s="176"/>
      <c r="HYU81" s="176"/>
      <c r="HYV81" s="176"/>
      <c r="HYW81" s="176"/>
      <c r="HYX81" s="176"/>
      <c r="HYY81" s="176"/>
      <c r="HYZ81" s="176"/>
      <c r="HZA81" s="176"/>
      <c r="HZB81" s="176"/>
      <c r="HZC81" s="176"/>
      <c r="HZD81" s="176"/>
      <c r="HZE81" s="176"/>
      <c r="HZF81" s="176"/>
      <c r="HZG81" s="176"/>
      <c r="HZH81" s="176"/>
      <c r="HZI81" s="176"/>
      <c r="HZJ81" s="176"/>
      <c r="HZK81" s="176"/>
      <c r="HZL81" s="176"/>
      <c r="HZM81" s="176"/>
      <c r="HZN81" s="176"/>
      <c r="HZO81" s="176"/>
      <c r="HZP81" s="176"/>
      <c r="HZQ81" s="176"/>
      <c r="HZR81" s="176"/>
      <c r="HZS81" s="176"/>
      <c r="HZT81" s="176"/>
      <c r="HZU81" s="176"/>
      <c r="HZV81" s="176"/>
      <c r="HZW81" s="176"/>
      <c r="HZX81" s="176"/>
      <c r="HZY81" s="176"/>
      <c r="HZZ81" s="176"/>
      <c r="IAA81" s="176"/>
      <c r="IAB81" s="176"/>
      <c r="IAC81" s="176"/>
      <c r="IAD81" s="176"/>
      <c r="IAE81" s="176"/>
      <c r="IAF81" s="176"/>
      <c r="IAG81" s="176"/>
      <c r="IAH81" s="176"/>
      <c r="IAI81" s="176"/>
      <c r="IAJ81" s="176"/>
      <c r="IAK81" s="176"/>
      <c r="IAL81" s="176"/>
      <c r="IAM81" s="176"/>
      <c r="IAN81" s="176"/>
      <c r="IAO81" s="176"/>
      <c r="IAP81" s="176"/>
      <c r="IAQ81" s="176"/>
      <c r="IAR81" s="176"/>
      <c r="IAS81" s="176"/>
      <c r="IAT81" s="176"/>
      <c r="IAU81" s="176"/>
      <c r="IAV81" s="176"/>
      <c r="IAW81" s="176"/>
      <c r="IAX81" s="176"/>
      <c r="IAY81" s="176"/>
      <c r="IAZ81" s="176"/>
      <c r="IBA81" s="176"/>
      <c r="IBB81" s="176"/>
      <c r="IBC81" s="176"/>
      <c r="IBD81" s="176"/>
      <c r="IBE81" s="176"/>
      <c r="IBF81" s="176"/>
      <c r="IBG81" s="176"/>
      <c r="IBH81" s="176"/>
      <c r="IBI81" s="176"/>
      <c r="IBJ81" s="176"/>
      <c r="IBK81" s="176"/>
      <c r="IBL81" s="176"/>
      <c r="IBM81" s="176"/>
      <c r="IBN81" s="176"/>
      <c r="IBO81" s="176"/>
      <c r="IBP81" s="176"/>
      <c r="IBQ81" s="176"/>
      <c r="IBR81" s="176"/>
      <c r="IBS81" s="176"/>
      <c r="IBT81" s="176"/>
      <c r="IBU81" s="176"/>
      <c r="IBV81" s="176"/>
      <c r="IBW81" s="176"/>
      <c r="IBX81" s="176"/>
      <c r="IBY81" s="176"/>
      <c r="IBZ81" s="176"/>
      <c r="ICA81" s="176"/>
      <c r="ICB81" s="176"/>
      <c r="ICC81" s="176"/>
      <c r="ICD81" s="176"/>
      <c r="ICE81" s="176"/>
      <c r="ICF81" s="176"/>
      <c r="ICG81" s="176"/>
      <c r="ICH81" s="176"/>
      <c r="ICI81" s="176"/>
      <c r="ICJ81" s="176"/>
      <c r="ICK81" s="176"/>
      <c r="ICL81" s="176"/>
      <c r="ICM81" s="176"/>
      <c r="ICN81" s="176"/>
      <c r="ICO81" s="176"/>
      <c r="ICP81" s="176"/>
      <c r="ICQ81" s="176"/>
      <c r="ICR81" s="176"/>
      <c r="ICS81" s="176"/>
      <c r="ICT81" s="176"/>
      <c r="ICU81" s="176"/>
      <c r="ICV81" s="176"/>
      <c r="ICW81" s="176"/>
      <c r="ICX81" s="176"/>
      <c r="ICY81" s="176"/>
      <c r="ICZ81" s="176"/>
      <c r="IDA81" s="176"/>
      <c r="IDB81" s="176"/>
      <c r="IDC81" s="176"/>
      <c r="IDD81" s="176"/>
      <c r="IDE81" s="176"/>
      <c r="IDF81" s="176"/>
      <c r="IDG81" s="176"/>
      <c r="IDH81" s="176"/>
      <c r="IDI81" s="176"/>
      <c r="IDJ81" s="176"/>
      <c r="IDK81" s="176"/>
      <c r="IDL81" s="176"/>
      <c r="IDM81" s="176"/>
      <c r="IDN81" s="176"/>
      <c r="IDO81" s="176"/>
      <c r="IDP81" s="176"/>
      <c r="IDQ81" s="176"/>
      <c r="IDR81" s="176"/>
      <c r="IDS81" s="176"/>
      <c r="IDT81" s="176"/>
      <c r="IDU81" s="176"/>
      <c r="IDV81" s="176"/>
      <c r="IDW81" s="176"/>
      <c r="IDX81" s="176"/>
      <c r="IDY81" s="176"/>
      <c r="IDZ81" s="176"/>
      <c r="IEA81" s="176"/>
      <c r="IEB81" s="176"/>
      <c r="IEC81" s="176"/>
      <c r="IED81" s="176"/>
      <c r="IEE81" s="176"/>
      <c r="IEF81" s="176"/>
      <c r="IEG81" s="176"/>
      <c r="IEH81" s="176"/>
      <c r="IEI81" s="176"/>
      <c r="IEJ81" s="176"/>
      <c r="IEK81" s="176"/>
      <c r="IEL81" s="176"/>
      <c r="IEM81" s="176"/>
      <c r="IEN81" s="176"/>
      <c r="IEO81" s="176"/>
      <c r="IEP81" s="176"/>
      <c r="IEQ81" s="176"/>
      <c r="IER81" s="176"/>
      <c r="IES81" s="176"/>
      <c r="IET81" s="176"/>
      <c r="IEU81" s="176"/>
      <c r="IEV81" s="176"/>
      <c r="IEW81" s="176"/>
      <c r="IEX81" s="176"/>
      <c r="IEY81" s="176"/>
      <c r="IEZ81" s="176"/>
      <c r="IFA81" s="176"/>
      <c r="IFB81" s="176"/>
      <c r="IFC81" s="176"/>
      <c r="IFD81" s="176"/>
      <c r="IFE81" s="176"/>
      <c r="IFF81" s="176"/>
      <c r="IFG81" s="176"/>
      <c r="IFH81" s="176"/>
      <c r="IFI81" s="176"/>
      <c r="IFJ81" s="176"/>
      <c r="IFK81" s="176"/>
      <c r="IFL81" s="176"/>
      <c r="IFM81" s="176"/>
      <c r="IFN81" s="176"/>
      <c r="IFO81" s="176"/>
      <c r="IFP81" s="176"/>
      <c r="IFQ81" s="176"/>
      <c r="IFR81" s="176"/>
      <c r="IFS81" s="176"/>
      <c r="IFT81" s="176"/>
      <c r="IFU81" s="176"/>
      <c r="IFV81" s="176"/>
      <c r="IFW81" s="176"/>
      <c r="IFX81" s="176"/>
      <c r="IFY81" s="176"/>
      <c r="IFZ81" s="176"/>
      <c r="IGA81" s="176"/>
      <c r="IGB81" s="176"/>
      <c r="IGC81" s="176"/>
      <c r="IGD81" s="176"/>
      <c r="IGE81" s="176"/>
      <c r="IGF81" s="176"/>
      <c r="IGG81" s="176"/>
      <c r="IGH81" s="176"/>
      <c r="IGI81" s="176"/>
      <c r="IGJ81" s="176"/>
      <c r="IGK81" s="176"/>
      <c r="IGL81" s="176"/>
      <c r="IGM81" s="176"/>
      <c r="IGN81" s="176"/>
      <c r="IGO81" s="176"/>
      <c r="IGP81" s="176"/>
      <c r="IGQ81" s="176"/>
      <c r="IGR81" s="176"/>
      <c r="IGS81" s="176"/>
      <c r="IGT81" s="176"/>
      <c r="IGU81" s="176"/>
      <c r="IGV81" s="176"/>
      <c r="IGW81" s="176"/>
      <c r="IGX81" s="176"/>
      <c r="IGY81" s="176"/>
      <c r="IGZ81" s="176"/>
      <c r="IHA81" s="176"/>
      <c r="IHB81" s="176"/>
      <c r="IHC81" s="176"/>
      <c r="IHD81" s="176"/>
      <c r="IHE81" s="176"/>
      <c r="IHF81" s="176"/>
      <c r="IHG81" s="176"/>
      <c r="IHH81" s="176"/>
      <c r="IHI81" s="176"/>
      <c r="IHJ81" s="176"/>
      <c r="IHK81" s="176"/>
      <c r="IHL81" s="176"/>
      <c r="IHM81" s="176"/>
      <c r="IHN81" s="176"/>
      <c r="IHO81" s="176"/>
      <c r="IHP81" s="176"/>
      <c r="IHQ81" s="176"/>
      <c r="IHR81" s="176"/>
      <c r="IHS81" s="176"/>
      <c r="IHT81" s="176"/>
      <c r="IHU81" s="176"/>
      <c r="IHV81" s="176"/>
      <c r="IHW81" s="176"/>
      <c r="IHX81" s="176"/>
      <c r="IHY81" s="176"/>
      <c r="IHZ81" s="176"/>
      <c r="IIA81" s="176"/>
      <c r="IIB81" s="176"/>
      <c r="IIC81" s="176"/>
      <c r="IID81" s="176"/>
      <c r="IIE81" s="176"/>
      <c r="IIF81" s="176"/>
      <c r="IIG81" s="176"/>
      <c r="IIH81" s="176"/>
      <c r="III81" s="176"/>
      <c r="IIJ81" s="176"/>
      <c r="IIK81" s="176"/>
      <c r="IIL81" s="176"/>
      <c r="IIM81" s="176"/>
      <c r="IIN81" s="176"/>
      <c r="IIO81" s="176"/>
      <c r="IIP81" s="176"/>
      <c r="IIQ81" s="176"/>
      <c r="IIR81" s="176"/>
      <c r="IIS81" s="176"/>
      <c r="IIT81" s="176"/>
      <c r="IIU81" s="176"/>
      <c r="IIV81" s="176"/>
      <c r="IIW81" s="176"/>
      <c r="IIX81" s="176"/>
      <c r="IIY81" s="176"/>
      <c r="IIZ81" s="176"/>
      <c r="IJA81" s="176"/>
      <c r="IJB81" s="176"/>
      <c r="IJC81" s="176"/>
      <c r="IJD81" s="176"/>
      <c r="IJE81" s="176"/>
      <c r="IJF81" s="176"/>
      <c r="IJG81" s="176"/>
      <c r="IJH81" s="176"/>
      <c r="IJI81" s="176"/>
      <c r="IJJ81" s="176"/>
      <c r="IJK81" s="176"/>
      <c r="IJL81" s="176"/>
      <c r="IJM81" s="176"/>
      <c r="IJN81" s="176"/>
      <c r="IJO81" s="176"/>
      <c r="IJP81" s="176"/>
      <c r="IJQ81" s="176"/>
      <c r="IJR81" s="176"/>
      <c r="IJS81" s="176"/>
      <c r="IJT81" s="176"/>
      <c r="IJU81" s="176"/>
      <c r="IJV81" s="176"/>
      <c r="IJW81" s="176"/>
      <c r="IJX81" s="176"/>
      <c r="IJY81" s="176"/>
      <c r="IJZ81" s="176"/>
      <c r="IKA81" s="176"/>
      <c r="IKB81" s="176"/>
      <c r="IKC81" s="176"/>
      <c r="IKD81" s="176"/>
      <c r="IKE81" s="176"/>
      <c r="IKF81" s="176"/>
      <c r="IKG81" s="176"/>
      <c r="IKH81" s="176"/>
      <c r="IKI81" s="176"/>
      <c r="IKJ81" s="176"/>
      <c r="IKK81" s="176"/>
      <c r="IKL81" s="176"/>
      <c r="IKM81" s="176"/>
      <c r="IKN81" s="176"/>
      <c r="IKO81" s="176"/>
      <c r="IKP81" s="176"/>
      <c r="IKQ81" s="176"/>
      <c r="IKR81" s="176"/>
      <c r="IKS81" s="176"/>
      <c r="IKT81" s="176"/>
      <c r="IKU81" s="176"/>
      <c r="IKV81" s="176"/>
      <c r="IKW81" s="176"/>
      <c r="IKX81" s="176"/>
      <c r="IKY81" s="176"/>
      <c r="IKZ81" s="176"/>
      <c r="ILA81" s="176"/>
      <c r="ILB81" s="176"/>
      <c r="ILC81" s="176"/>
      <c r="ILD81" s="176"/>
      <c r="ILE81" s="176"/>
      <c r="ILF81" s="176"/>
      <c r="ILG81" s="176"/>
      <c r="ILH81" s="176"/>
      <c r="ILI81" s="176"/>
      <c r="ILJ81" s="176"/>
      <c r="ILK81" s="176"/>
      <c r="ILL81" s="176"/>
      <c r="ILM81" s="176"/>
      <c r="ILN81" s="176"/>
      <c r="ILO81" s="176"/>
      <c r="ILP81" s="176"/>
      <c r="ILQ81" s="176"/>
      <c r="ILR81" s="176"/>
      <c r="ILS81" s="176"/>
      <c r="ILT81" s="176"/>
      <c r="ILU81" s="176"/>
      <c r="ILV81" s="176"/>
      <c r="ILW81" s="176"/>
      <c r="ILX81" s="176"/>
      <c r="ILY81" s="176"/>
      <c r="ILZ81" s="176"/>
      <c r="IMA81" s="176"/>
      <c r="IMB81" s="176"/>
      <c r="IMC81" s="176"/>
      <c r="IMD81" s="176"/>
      <c r="IME81" s="176"/>
      <c r="IMF81" s="176"/>
      <c r="IMG81" s="176"/>
      <c r="IMH81" s="176"/>
      <c r="IMI81" s="176"/>
      <c r="IMJ81" s="176"/>
      <c r="IMK81" s="176"/>
      <c r="IML81" s="176"/>
      <c r="IMM81" s="176"/>
      <c r="IMN81" s="176"/>
      <c r="IMO81" s="176"/>
      <c r="IMP81" s="176"/>
      <c r="IMQ81" s="176"/>
      <c r="IMR81" s="176"/>
      <c r="IMS81" s="176"/>
      <c r="IMT81" s="176"/>
      <c r="IMU81" s="176"/>
      <c r="IMV81" s="176"/>
      <c r="IMW81" s="176"/>
      <c r="IMX81" s="176"/>
      <c r="IMY81" s="176"/>
      <c r="IMZ81" s="176"/>
      <c r="INA81" s="176"/>
      <c r="INB81" s="176"/>
      <c r="INC81" s="176"/>
      <c r="IND81" s="176"/>
      <c r="INE81" s="176"/>
      <c r="INF81" s="176"/>
      <c r="ING81" s="176"/>
      <c r="INH81" s="176"/>
      <c r="INI81" s="176"/>
      <c r="INJ81" s="176"/>
      <c r="INK81" s="176"/>
      <c r="INL81" s="176"/>
      <c r="INM81" s="176"/>
      <c r="INN81" s="176"/>
      <c r="INO81" s="176"/>
      <c r="INP81" s="176"/>
      <c r="INQ81" s="176"/>
      <c r="INR81" s="176"/>
      <c r="INS81" s="176"/>
      <c r="INT81" s="176"/>
      <c r="INU81" s="176"/>
      <c r="INV81" s="176"/>
      <c r="INW81" s="176"/>
      <c r="INX81" s="176"/>
      <c r="INY81" s="176"/>
      <c r="INZ81" s="176"/>
      <c r="IOA81" s="176"/>
      <c r="IOB81" s="176"/>
      <c r="IOC81" s="176"/>
      <c r="IOD81" s="176"/>
      <c r="IOE81" s="176"/>
      <c r="IOF81" s="176"/>
      <c r="IOG81" s="176"/>
      <c r="IOH81" s="176"/>
      <c r="IOI81" s="176"/>
      <c r="IOJ81" s="176"/>
      <c r="IOK81" s="176"/>
      <c r="IOL81" s="176"/>
      <c r="IOM81" s="176"/>
      <c r="ION81" s="176"/>
      <c r="IOO81" s="176"/>
      <c r="IOP81" s="176"/>
      <c r="IOQ81" s="176"/>
      <c r="IOR81" s="176"/>
      <c r="IOS81" s="176"/>
      <c r="IOT81" s="176"/>
      <c r="IOU81" s="176"/>
      <c r="IOV81" s="176"/>
      <c r="IOW81" s="176"/>
      <c r="IOX81" s="176"/>
      <c r="IOY81" s="176"/>
      <c r="IOZ81" s="176"/>
      <c r="IPA81" s="176"/>
      <c r="IPB81" s="176"/>
      <c r="IPC81" s="176"/>
      <c r="IPD81" s="176"/>
      <c r="IPE81" s="176"/>
      <c r="IPF81" s="176"/>
      <c r="IPG81" s="176"/>
      <c r="IPH81" s="176"/>
      <c r="IPI81" s="176"/>
      <c r="IPJ81" s="176"/>
      <c r="IPK81" s="176"/>
      <c r="IPL81" s="176"/>
      <c r="IPM81" s="176"/>
      <c r="IPN81" s="176"/>
      <c r="IPO81" s="176"/>
      <c r="IPP81" s="176"/>
      <c r="IPQ81" s="176"/>
      <c r="IPR81" s="176"/>
      <c r="IPS81" s="176"/>
      <c r="IPT81" s="176"/>
      <c r="IPU81" s="176"/>
      <c r="IPV81" s="176"/>
      <c r="IPW81" s="176"/>
      <c r="IPX81" s="176"/>
      <c r="IPY81" s="176"/>
      <c r="IPZ81" s="176"/>
      <c r="IQA81" s="176"/>
      <c r="IQB81" s="176"/>
      <c r="IQC81" s="176"/>
      <c r="IQD81" s="176"/>
      <c r="IQE81" s="176"/>
      <c r="IQF81" s="176"/>
      <c r="IQG81" s="176"/>
      <c r="IQH81" s="176"/>
      <c r="IQI81" s="176"/>
      <c r="IQJ81" s="176"/>
      <c r="IQK81" s="176"/>
      <c r="IQL81" s="176"/>
      <c r="IQM81" s="176"/>
      <c r="IQN81" s="176"/>
      <c r="IQO81" s="176"/>
      <c r="IQP81" s="176"/>
      <c r="IQQ81" s="176"/>
      <c r="IQR81" s="176"/>
      <c r="IQS81" s="176"/>
      <c r="IQT81" s="176"/>
      <c r="IQU81" s="176"/>
      <c r="IQV81" s="176"/>
      <c r="IQW81" s="176"/>
      <c r="IQX81" s="176"/>
      <c r="IQY81" s="176"/>
      <c r="IQZ81" s="176"/>
      <c r="IRA81" s="176"/>
      <c r="IRB81" s="176"/>
      <c r="IRC81" s="176"/>
      <c r="IRD81" s="176"/>
      <c r="IRE81" s="176"/>
      <c r="IRF81" s="176"/>
      <c r="IRG81" s="176"/>
      <c r="IRH81" s="176"/>
      <c r="IRI81" s="176"/>
      <c r="IRJ81" s="176"/>
      <c r="IRK81" s="176"/>
      <c r="IRL81" s="176"/>
      <c r="IRM81" s="176"/>
      <c r="IRN81" s="176"/>
      <c r="IRO81" s="176"/>
      <c r="IRP81" s="176"/>
      <c r="IRQ81" s="176"/>
      <c r="IRR81" s="176"/>
      <c r="IRS81" s="176"/>
      <c r="IRT81" s="176"/>
      <c r="IRU81" s="176"/>
      <c r="IRV81" s="176"/>
      <c r="IRW81" s="176"/>
      <c r="IRX81" s="176"/>
      <c r="IRY81" s="176"/>
      <c r="IRZ81" s="176"/>
      <c r="ISA81" s="176"/>
      <c r="ISB81" s="176"/>
      <c r="ISC81" s="176"/>
      <c r="ISD81" s="176"/>
      <c r="ISE81" s="176"/>
      <c r="ISF81" s="176"/>
      <c r="ISG81" s="176"/>
      <c r="ISH81" s="176"/>
      <c r="ISI81" s="176"/>
      <c r="ISJ81" s="176"/>
      <c r="ISK81" s="176"/>
      <c r="ISL81" s="176"/>
      <c r="ISM81" s="176"/>
      <c r="ISN81" s="176"/>
      <c r="ISO81" s="176"/>
      <c r="ISP81" s="176"/>
      <c r="ISQ81" s="176"/>
      <c r="ISR81" s="176"/>
      <c r="ISS81" s="176"/>
      <c r="IST81" s="176"/>
      <c r="ISU81" s="176"/>
      <c r="ISV81" s="176"/>
      <c r="ISW81" s="176"/>
      <c r="ISX81" s="176"/>
      <c r="ISY81" s="176"/>
      <c r="ISZ81" s="176"/>
      <c r="ITA81" s="176"/>
      <c r="ITB81" s="176"/>
      <c r="ITC81" s="176"/>
      <c r="ITD81" s="176"/>
      <c r="ITE81" s="176"/>
      <c r="ITF81" s="176"/>
      <c r="ITG81" s="176"/>
      <c r="ITH81" s="176"/>
      <c r="ITI81" s="176"/>
      <c r="ITJ81" s="176"/>
      <c r="ITK81" s="176"/>
      <c r="ITL81" s="176"/>
      <c r="ITM81" s="176"/>
      <c r="ITN81" s="176"/>
      <c r="ITO81" s="176"/>
      <c r="ITP81" s="176"/>
      <c r="ITQ81" s="176"/>
      <c r="ITR81" s="176"/>
      <c r="ITS81" s="176"/>
      <c r="ITT81" s="176"/>
      <c r="ITU81" s="176"/>
      <c r="ITV81" s="176"/>
      <c r="ITW81" s="176"/>
      <c r="ITX81" s="176"/>
      <c r="ITY81" s="176"/>
      <c r="ITZ81" s="176"/>
      <c r="IUA81" s="176"/>
      <c r="IUB81" s="176"/>
      <c r="IUC81" s="176"/>
      <c r="IUD81" s="176"/>
      <c r="IUE81" s="176"/>
      <c r="IUF81" s="176"/>
      <c r="IUG81" s="176"/>
      <c r="IUH81" s="176"/>
      <c r="IUI81" s="176"/>
      <c r="IUJ81" s="176"/>
      <c r="IUK81" s="176"/>
      <c r="IUL81" s="176"/>
      <c r="IUM81" s="176"/>
      <c r="IUN81" s="176"/>
      <c r="IUO81" s="176"/>
      <c r="IUP81" s="176"/>
      <c r="IUQ81" s="176"/>
      <c r="IUR81" s="176"/>
      <c r="IUS81" s="176"/>
      <c r="IUT81" s="176"/>
      <c r="IUU81" s="176"/>
      <c r="IUV81" s="176"/>
      <c r="IUW81" s="176"/>
      <c r="IUX81" s="176"/>
      <c r="IUY81" s="176"/>
      <c r="IUZ81" s="176"/>
      <c r="IVA81" s="176"/>
      <c r="IVB81" s="176"/>
      <c r="IVC81" s="176"/>
      <c r="IVD81" s="176"/>
      <c r="IVE81" s="176"/>
      <c r="IVF81" s="176"/>
      <c r="IVG81" s="176"/>
      <c r="IVH81" s="176"/>
      <c r="IVI81" s="176"/>
      <c r="IVJ81" s="176"/>
      <c r="IVK81" s="176"/>
      <c r="IVL81" s="176"/>
      <c r="IVM81" s="176"/>
      <c r="IVN81" s="176"/>
      <c r="IVO81" s="176"/>
      <c r="IVP81" s="176"/>
      <c r="IVQ81" s="176"/>
      <c r="IVR81" s="176"/>
      <c r="IVS81" s="176"/>
      <c r="IVT81" s="176"/>
      <c r="IVU81" s="176"/>
      <c r="IVV81" s="176"/>
      <c r="IVW81" s="176"/>
      <c r="IVX81" s="176"/>
      <c r="IVY81" s="176"/>
      <c r="IVZ81" s="176"/>
      <c r="IWA81" s="176"/>
      <c r="IWB81" s="176"/>
      <c r="IWC81" s="176"/>
      <c r="IWD81" s="176"/>
      <c r="IWE81" s="176"/>
      <c r="IWF81" s="176"/>
      <c r="IWG81" s="176"/>
      <c r="IWH81" s="176"/>
      <c r="IWI81" s="176"/>
      <c r="IWJ81" s="176"/>
      <c r="IWK81" s="176"/>
      <c r="IWL81" s="176"/>
      <c r="IWM81" s="176"/>
      <c r="IWN81" s="176"/>
      <c r="IWO81" s="176"/>
      <c r="IWP81" s="176"/>
      <c r="IWQ81" s="176"/>
      <c r="IWR81" s="176"/>
      <c r="IWS81" s="176"/>
      <c r="IWT81" s="176"/>
      <c r="IWU81" s="176"/>
      <c r="IWV81" s="176"/>
      <c r="IWW81" s="176"/>
      <c r="IWX81" s="176"/>
      <c r="IWY81" s="176"/>
      <c r="IWZ81" s="176"/>
      <c r="IXA81" s="176"/>
      <c r="IXB81" s="176"/>
      <c r="IXC81" s="176"/>
      <c r="IXD81" s="176"/>
      <c r="IXE81" s="176"/>
      <c r="IXF81" s="176"/>
      <c r="IXG81" s="176"/>
      <c r="IXH81" s="176"/>
      <c r="IXI81" s="176"/>
      <c r="IXJ81" s="176"/>
      <c r="IXK81" s="176"/>
      <c r="IXL81" s="176"/>
      <c r="IXM81" s="176"/>
      <c r="IXN81" s="176"/>
      <c r="IXO81" s="176"/>
      <c r="IXP81" s="176"/>
      <c r="IXQ81" s="176"/>
      <c r="IXR81" s="176"/>
      <c r="IXS81" s="176"/>
      <c r="IXT81" s="176"/>
      <c r="IXU81" s="176"/>
      <c r="IXV81" s="176"/>
      <c r="IXW81" s="176"/>
      <c r="IXX81" s="176"/>
      <c r="IXY81" s="176"/>
      <c r="IXZ81" s="176"/>
      <c r="IYA81" s="176"/>
      <c r="IYB81" s="176"/>
      <c r="IYC81" s="176"/>
      <c r="IYD81" s="176"/>
      <c r="IYE81" s="176"/>
      <c r="IYF81" s="176"/>
      <c r="IYG81" s="176"/>
      <c r="IYH81" s="176"/>
      <c r="IYI81" s="176"/>
      <c r="IYJ81" s="176"/>
      <c r="IYK81" s="176"/>
      <c r="IYL81" s="176"/>
      <c r="IYM81" s="176"/>
      <c r="IYN81" s="176"/>
      <c r="IYO81" s="176"/>
      <c r="IYP81" s="176"/>
      <c r="IYQ81" s="176"/>
      <c r="IYR81" s="176"/>
      <c r="IYS81" s="176"/>
      <c r="IYT81" s="176"/>
      <c r="IYU81" s="176"/>
      <c r="IYV81" s="176"/>
      <c r="IYW81" s="176"/>
      <c r="IYX81" s="176"/>
      <c r="IYY81" s="176"/>
      <c r="IYZ81" s="176"/>
      <c r="IZA81" s="176"/>
      <c r="IZB81" s="176"/>
      <c r="IZC81" s="176"/>
      <c r="IZD81" s="176"/>
      <c r="IZE81" s="176"/>
      <c r="IZF81" s="176"/>
      <c r="IZG81" s="176"/>
      <c r="IZH81" s="176"/>
      <c r="IZI81" s="176"/>
      <c r="IZJ81" s="176"/>
      <c r="IZK81" s="176"/>
      <c r="IZL81" s="176"/>
      <c r="IZM81" s="176"/>
      <c r="IZN81" s="176"/>
      <c r="IZO81" s="176"/>
      <c r="IZP81" s="176"/>
      <c r="IZQ81" s="176"/>
      <c r="IZR81" s="176"/>
      <c r="IZS81" s="176"/>
      <c r="IZT81" s="176"/>
      <c r="IZU81" s="176"/>
      <c r="IZV81" s="176"/>
      <c r="IZW81" s="176"/>
      <c r="IZX81" s="176"/>
      <c r="IZY81" s="176"/>
      <c r="IZZ81" s="176"/>
      <c r="JAA81" s="176"/>
      <c r="JAB81" s="176"/>
      <c r="JAC81" s="176"/>
      <c r="JAD81" s="176"/>
      <c r="JAE81" s="176"/>
      <c r="JAF81" s="176"/>
      <c r="JAG81" s="176"/>
      <c r="JAH81" s="176"/>
      <c r="JAI81" s="176"/>
      <c r="JAJ81" s="176"/>
      <c r="JAK81" s="176"/>
      <c r="JAL81" s="176"/>
      <c r="JAM81" s="176"/>
      <c r="JAN81" s="176"/>
      <c r="JAO81" s="176"/>
      <c r="JAP81" s="176"/>
      <c r="JAQ81" s="176"/>
      <c r="JAR81" s="176"/>
      <c r="JAS81" s="176"/>
      <c r="JAT81" s="176"/>
      <c r="JAU81" s="176"/>
      <c r="JAV81" s="176"/>
      <c r="JAW81" s="176"/>
      <c r="JAX81" s="176"/>
      <c r="JAY81" s="176"/>
      <c r="JAZ81" s="176"/>
      <c r="JBA81" s="176"/>
      <c r="JBB81" s="176"/>
      <c r="JBC81" s="176"/>
      <c r="JBD81" s="176"/>
      <c r="JBE81" s="176"/>
      <c r="JBF81" s="176"/>
      <c r="JBG81" s="176"/>
      <c r="JBH81" s="176"/>
      <c r="JBI81" s="176"/>
      <c r="JBJ81" s="176"/>
      <c r="JBK81" s="176"/>
      <c r="JBL81" s="176"/>
      <c r="JBM81" s="176"/>
      <c r="JBN81" s="176"/>
      <c r="JBO81" s="176"/>
      <c r="JBP81" s="176"/>
      <c r="JBQ81" s="176"/>
      <c r="JBR81" s="176"/>
      <c r="JBS81" s="176"/>
      <c r="JBT81" s="176"/>
      <c r="JBU81" s="176"/>
      <c r="JBV81" s="176"/>
      <c r="JBW81" s="176"/>
      <c r="JBX81" s="176"/>
      <c r="JBY81" s="176"/>
      <c r="JBZ81" s="176"/>
      <c r="JCA81" s="176"/>
      <c r="JCB81" s="176"/>
      <c r="JCC81" s="176"/>
      <c r="JCD81" s="176"/>
      <c r="JCE81" s="176"/>
      <c r="JCF81" s="176"/>
      <c r="JCG81" s="176"/>
      <c r="JCH81" s="176"/>
      <c r="JCI81" s="176"/>
      <c r="JCJ81" s="176"/>
      <c r="JCK81" s="176"/>
      <c r="JCL81" s="176"/>
      <c r="JCM81" s="176"/>
      <c r="JCN81" s="176"/>
      <c r="JCO81" s="176"/>
      <c r="JCP81" s="176"/>
      <c r="JCQ81" s="176"/>
      <c r="JCR81" s="176"/>
      <c r="JCS81" s="176"/>
      <c r="JCT81" s="176"/>
      <c r="JCU81" s="176"/>
      <c r="JCV81" s="176"/>
      <c r="JCW81" s="176"/>
      <c r="JCX81" s="176"/>
      <c r="JCY81" s="176"/>
      <c r="JCZ81" s="176"/>
      <c r="JDA81" s="176"/>
      <c r="JDB81" s="176"/>
      <c r="JDC81" s="176"/>
      <c r="JDD81" s="176"/>
      <c r="JDE81" s="176"/>
      <c r="JDF81" s="176"/>
      <c r="JDG81" s="176"/>
      <c r="JDH81" s="176"/>
      <c r="JDI81" s="176"/>
      <c r="JDJ81" s="176"/>
      <c r="JDK81" s="176"/>
      <c r="JDL81" s="176"/>
      <c r="JDM81" s="176"/>
      <c r="JDN81" s="176"/>
      <c r="JDO81" s="176"/>
      <c r="JDP81" s="176"/>
      <c r="JDQ81" s="176"/>
      <c r="JDR81" s="176"/>
      <c r="JDS81" s="176"/>
      <c r="JDT81" s="176"/>
      <c r="JDU81" s="176"/>
      <c r="JDV81" s="176"/>
      <c r="JDW81" s="176"/>
      <c r="JDX81" s="176"/>
      <c r="JDY81" s="176"/>
      <c r="JDZ81" s="176"/>
      <c r="JEA81" s="176"/>
      <c r="JEB81" s="176"/>
      <c r="JEC81" s="176"/>
      <c r="JED81" s="176"/>
      <c r="JEE81" s="176"/>
      <c r="JEF81" s="176"/>
      <c r="JEG81" s="176"/>
      <c r="JEH81" s="176"/>
      <c r="JEI81" s="176"/>
      <c r="JEJ81" s="176"/>
      <c r="JEK81" s="176"/>
      <c r="JEL81" s="176"/>
      <c r="JEM81" s="176"/>
      <c r="JEN81" s="176"/>
      <c r="JEO81" s="176"/>
      <c r="JEP81" s="176"/>
      <c r="JEQ81" s="176"/>
      <c r="JER81" s="176"/>
      <c r="JES81" s="176"/>
      <c r="JET81" s="176"/>
      <c r="JEU81" s="176"/>
      <c r="JEV81" s="176"/>
      <c r="JEW81" s="176"/>
      <c r="JEX81" s="176"/>
      <c r="JEY81" s="176"/>
      <c r="JEZ81" s="176"/>
      <c r="JFA81" s="176"/>
      <c r="JFB81" s="176"/>
      <c r="JFC81" s="176"/>
      <c r="JFD81" s="176"/>
      <c r="JFE81" s="176"/>
      <c r="JFF81" s="176"/>
      <c r="JFG81" s="176"/>
      <c r="JFH81" s="176"/>
      <c r="JFI81" s="176"/>
      <c r="JFJ81" s="176"/>
      <c r="JFK81" s="176"/>
      <c r="JFL81" s="176"/>
      <c r="JFM81" s="176"/>
      <c r="JFN81" s="176"/>
      <c r="JFO81" s="176"/>
      <c r="JFP81" s="176"/>
      <c r="JFQ81" s="176"/>
      <c r="JFR81" s="176"/>
      <c r="JFS81" s="176"/>
      <c r="JFT81" s="176"/>
      <c r="JFU81" s="176"/>
      <c r="JFV81" s="176"/>
      <c r="JFW81" s="176"/>
      <c r="JFX81" s="176"/>
      <c r="JFY81" s="176"/>
      <c r="JFZ81" s="176"/>
      <c r="JGA81" s="176"/>
      <c r="JGB81" s="176"/>
      <c r="JGC81" s="176"/>
      <c r="JGD81" s="176"/>
      <c r="JGE81" s="176"/>
      <c r="JGF81" s="176"/>
      <c r="JGG81" s="176"/>
      <c r="JGH81" s="176"/>
      <c r="JGI81" s="176"/>
      <c r="JGJ81" s="176"/>
      <c r="JGK81" s="176"/>
      <c r="JGL81" s="176"/>
      <c r="JGM81" s="176"/>
      <c r="JGN81" s="176"/>
      <c r="JGO81" s="176"/>
      <c r="JGP81" s="176"/>
      <c r="JGQ81" s="176"/>
      <c r="JGR81" s="176"/>
      <c r="JGS81" s="176"/>
      <c r="JGT81" s="176"/>
      <c r="JGU81" s="176"/>
      <c r="JGV81" s="176"/>
      <c r="JGW81" s="176"/>
      <c r="JGX81" s="176"/>
      <c r="JGY81" s="176"/>
      <c r="JGZ81" s="176"/>
      <c r="JHA81" s="176"/>
      <c r="JHB81" s="176"/>
      <c r="JHC81" s="176"/>
      <c r="JHD81" s="176"/>
      <c r="JHE81" s="176"/>
      <c r="JHF81" s="176"/>
      <c r="JHG81" s="176"/>
      <c r="JHH81" s="176"/>
      <c r="JHI81" s="176"/>
      <c r="JHJ81" s="176"/>
      <c r="JHK81" s="176"/>
      <c r="JHL81" s="176"/>
      <c r="JHM81" s="176"/>
      <c r="JHN81" s="176"/>
      <c r="JHO81" s="176"/>
      <c r="JHP81" s="176"/>
      <c r="JHQ81" s="176"/>
      <c r="JHR81" s="176"/>
      <c r="JHS81" s="176"/>
      <c r="JHT81" s="176"/>
      <c r="JHU81" s="176"/>
      <c r="JHV81" s="176"/>
      <c r="JHW81" s="176"/>
      <c r="JHX81" s="176"/>
      <c r="JHY81" s="176"/>
      <c r="JHZ81" s="176"/>
      <c r="JIA81" s="176"/>
      <c r="JIB81" s="176"/>
      <c r="JIC81" s="176"/>
      <c r="JID81" s="176"/>
      <c r="JIE81" s="176"/>
      <c r="JIF81" s="176"/>
      <c r="JIG81" s="176"/>
      <c r="JIH81" s="176"/>
      <c r="JII81" s="176"/>
      <c r="JIJ81" s="176"/>
      <c r="JIK81" s="176"/>
      <c r="JIL81" s="176"/>
      <c r="JIM81" s="176"/>
      <c r="JIN81" s="176"/>
      <c r="JIO81" s="176"/>
      <c r="JIP81" s="176"/>
      <c r="JIQ81" s="176"/>
      <c r="JIR81" s="176"/>
      <c r="JIS81" s="176"/>
      <c r="JIT81" s="176"/>
      <c r="JIU81" s="176"/>
      <c r="JIV81" s="176"/>
      <c r="JIW81" s="176"/>
      <c r="JIX81" s="176"/>
      <c r="JIY81" s="176"/>
      <c r="JIZ81" s="176"/>
      <c r="JJA81" s="176"/>
      <c r="JJB81" s="176"/>
      <c r="JJC81" s="176"/>
      <c r="JJD81" s="176"/>
      <c r="JJE81" s="176"/>
      <c r="JJF81" s="176"/>
      <c r="JJG81" s="176"/>
      <c r="JJH81" s="176"/>
      <c r="JJI81" s="176"/>
      <c r="JJJ81" s="176"/>
      <c r="JJK81" s="176"/>
      <c r="JJL81" s="176"/>
      <c r="JJM81" s="176"/>
      <c r="JJN81" s="176"/>
      <c r="JJO81" s="176"/>
      <c r="JJP81" s="176"/>
      <c r="JJQ81" s="176"/>
      <c r="JJR81" s="176"/>
      <c r="JJS81" s="176"/>
      <c r="JJT81" s="176"/>
      <c r="JJU81" s="176"/>
      <c r="JJV81" s="176"/>
      <c r="JJW81" s="176"/>
      <c r="JJX81" s="176"/>
      <c r="JJY81" s="176"/>
      <c r="JJZ81" s="176"/>
      <c r="JKA81" s="176"/>
      <c r="JKB81" s="176"/>
      <c r="JKC81" s="176"/>
      <c r="JKD81" s="176"/>
      <c r="JKE81" s="176"/>
      <c r="JKF81" s="176"/>
      <c r="JKG81" s="176"/>
      <c r="JKH81" s="176"/>
      <c r="JKI81" s="176"/>
      <c r="JKJ81" s="176"/>
      <c r="JKK81" s="176"/>
      <c r="JKL81" s="176"/>
      <c r="JKM81" s="176"/>
      <c r="JKN81" s="176"/>
      <c r="JKO81" s="176"/>
      <c r="JKP81" s="176"/>
      <c r="JKQ81" s="176"/>
      <c r="JKR81" s="176"/>
      <c r="JKS81" s="176"/>
      <c r="JKT81" s="176"/>
      <c r="JKU81" s="176"/>
      <c r="JKV81" s="176"/>
      <c r="JKW81" s="176"/>
      <c r="JKX81" s="176"/>
      <c r="JKY81" s="176"/>
      <c r="JKZ81" s="176"/>
      <c r="JLA81" s="176"/>
      <c r="JLB81" s="176"/>
      <c r="JLC81" s="176"/>
      <c r="JLD81" s="176"/>
      <c r="JLE81" s="176"/>
      <c r="JLF81" s="176"/>
      <c r="JLG81" s="176"/>
      <c r="JLH81" s="176"/>
      <c r="JLI81" s="176"/>
      <c r="JLJ81" s="176"/>
      <c r="JLK81" s="176"/>
      <c r="JLL81" s="176"/>
      <c r="JLM81" s="176"/>
      <c r="JLN81" s="176"/>
      <c r="JLO81" s="176"/>
      <c r="JLP81" s="176"/>
      <c r="JLQ81" s="176"/>
      <c r="JLR81" s="176"/>
      <c r="JLS81" s="176"/>
      <c r="JLT81" s="176"/>
      <c r="JLU81" s="176"/>
      <c r="JLV81" s="176"/>
      <c r="JLW81" s="176"/>
      <c r="JLX81" s="176"/>
      <c r="JLY81" s="176"/>
      <c r="JLZ81" s="176"/>
      <c r="JMA81" s="176"/>
      <c r="JMB81" s="176"/>
      <c r="JMC81" s="176"/>
      <c r="JMD81" s="176"/>
      <c r="JME81" s="176"/>
      <c r="JMF81" s="176"/>
      <c r="JMG81" s="176"/>
      <c r="JMH81" s="176"/>
      <c r="JMI81" s="176"/>
      <c r="JMJ81" s="176"/>
      <c r="JMK81" s="176"/>
      <c r="JML81" s="176"/>
      <c r="JMM81" s="176"/>
      <c r="JMN81" s="176"/>
      <c r="JMO81" s="176"/>
      <c r="JMP81" s="176"/>
      <c r="JMQ81" s="176"/>
      <c r="JMR81" s="176"/>
      <c r="JMS81" s="176"/>
      <c r="JMT81" s="176"/>
      <c r="JMU81" s="176"/>
      <c r="JMV81" s="176"/>
      <c r="JMW81" s="176"/>
      <c r="JMX81" s="176"/>
      <c r="JMY81" s="176"/>
      <c r="JMZ81" s="176"/>
      <c r="JNA81" s="176"/>
      <c r="JNB81" s="176"/>
      <c r="JNC81" s="176"/>
      <c r="JND81" s="176"/>
      <c r="JNE81" s="176"/>
      <c r="JNF81" s="176"/>
      <c r="JNG81" s="176"/>
      <c r="JNH81" s="176"/>
      <c r="JNI81" s="176"/>
      <c r="JNJ81" s="176"/>
      <c r="JNK81" s="176"/>
      <c r="JNL81" s="176"/>
      <c r="JNM81" s="176"/>
      <c r="JNN81" s="176"/>
      <c r="JNO81" s="176"/>
      <c r="JNP81" s="176"/>
      <c r="JNQ81" s="176"/>
      <c r="JNR81" s="176"/>
      <c r="JNS81" s="176"/>
      <c r="JNT81" s="176"/>
      <c r="JNU81" s="176"/>
      <c r="JNV81" s="176"/>
      <c r="JNW81" s="176"/>
      <c r="JNX81" s="176"/>
      <c r="JNY81" s="176"/>
      <c r="JNZ81" s="176"/>
      <c r="JOA81" s="176"/>
      <c r="JOB81" s="176"/>
      <c r="JOC81" s="176"/>
      <c r="JOD81" s="176"/>
      <c r="JOE81" s="176"/>
      <c r="JOF81" s="176"/>
      <c r="JOG81" s="176"/>
      <c r="JOH81" s="176"/>
      <c r="JOI81" s="176"/>
      <c r="JOJ81" s="176"/>
      <c r="JOK81" s="176"/>
      <c r="JOL81" s="176"/>
      <c r="JOM81" s="176"/>
      <c r="JON81" s="176"/>
      <c r="JOO81" s="176"/>
      <c r="JOP81" s="176"/>
      <c r="JOQ81" s="176"/>
      <c r="JOR81" s="176"/>
      <c r="JOS81" s="176"/>
      <c r="JOT81" s="176"/>
      <c r="JOU81" s="176"/>
      <c r="JOV81" s="176"/>
      <c r="JOW81" s="176"/>
      <c r="JOX81" s="176"/>
      <c r="JOY81" s="176"/>
      <c r="JOZ81" s="176"/>
      <c r="JPA81" s="176"/>
      <c r="JPB81" s="176"/>
      <c r="JPC81" s="176"/>
      <c r="JPD81" s="176"/>
      <c r="JPE81" s="176"/>
      <c r="JPF81" s="176"/>
      <c r="JPG81" s="176"/>
      <c r="JPH81" s="176"/>
      <c r="JPI81" s="176"/>
      <c r="JPJ81" s="176"/>
      <c r="JPK81" s="176"/>
      <c r="JPL81" s="176"/>
      <c r="JPM81" s="176"/>
      <c r="JPN81" s="176"/>
      <c r="JPO81" s="176"/>
      <c r="JPP81" s="176"/>
      <c r="JPQ81" s="176"/>
      <c r="JPR81" s="176"/>
      <c r="JPS81" s="176"/>
      <c r="JPT81" s="176"/>
      <c r="JPU81" s="176"/>
      <c r="JPV81" s="176"/>
      <c r="JPW81" s="176"/>
      <c r="JPX81" s="176"/>
      <c r="JPY81" s="176"/>
      <c r="JPZ81" s="176"/>
      <c r="JQA81" s="176"/>
      <c r="JQB81" s="176"/>
      <c r="JQC81" s="176"/>
      <c r="JQD81" s="176"/>
      <c r="JQE81" s="176"/>
      <c r="JQF81" s="176"/>
      <c r="JQG81" s="176"/>
      <c r="JQH81" s="176"/>
      <c r="JQI81" s="176"/>
      <c r="JQJ81" s="176"/>
      <c r="JQK81" s="176"/>
      <c r="JQL81" s="176"/>
      <c r="JQM81" s="176"/>
      <c r="JQN81" s="176"/>
      <c r="JQO81" s="176"/>
      <c r="JQP81" s="176"/>
      <c r="JQQ81" s="176"/>
      <c r="JQR81" s="176"/>
      <c r="JQS81" s="176"/>
      <c r="JQT81" s="176"/>
      <c r="JQU81" s="176"/>
      <c r="JQV81" s="176"/>
      <c r="JQW81" s="176"/>
      <c r="JQX81" s="176"/>
      <c r="JQY81" s="176"/>
      <c r="JQZ81" s="176"/>
      <c r="JRA81" s="176"/>
      <c r="JRB81" s="176"/>
      <c r="JRC81" s="176"/>
      <c r="JRD81" s="176"/>
      <c r="JRE81" s="176"/>
      <c r="JRF81" s="176"/>
      <c r="JRG81" s="176"/>
      <c r="JRH81" s="176"/>
      <c r="JRI81" s="176"/>
      <c r="JRJ81" s="176"/>
      <c r="JRK81" s="176"/>
      <c r="JRL81" s="176"/>
      <c r="JRM81" s="176"/>
      <c r="JRN81" s="176"/>
      <c r="JRO81" s="176"/>
      <c r="JRP81" s="176"/>
      <c r="JRQ81" s="176"/>
      <c r="JRR81" s="176"/>
      <c r="JRS81" s="176"/>
      <c r="JRT81" s="176"/>
      <c r="JRU81" s="176"/>
      <c r="JRV81" s="176"/>
      <c r="JRW81" s="176"/>
      <c r="JRX81" s="176"/>
      <c r="JRY81" s="176"/>
      <c r="JRZ81" s="176"/>
      <c r="JSA81" s="176"/>
      <c r="JSB81" s="176"/>
      <c r="JSC81" s="176"/>
      <c r="JSD81" s="176"/>
      <c r="JSE81" s="176"/>
      <c r="JSF81" s="176"/>
      <c r="JSG81" s="176"/>
      <c r="JSH81" s="176"/>
      <c r="JSI81" s="176"/>
      <c r="JSJ81" s="176"/>
      <c r="JSK81" s="176"/>
      <c r="JSL81" s="176"/>
      <c r="JSM81" s="176"/>
      <c r="JSN81" s="176"/>
      <c r="JSO81" s="176"/>
      <c r="JSP81" s="176"/>
      <c r="JSQ81" s="176"/>
      <c r="JSR81" s="176"/>
      <c r="JSS81" s="176"/>
      <c r="JST81" s="176"/>
      <c r="JSU81" s="176"/>
      <c r="JSV81" s="176"/>
      <c r="JSW81" s="176"/>
      <c r="JSX81" s="176"/>
      <c r="JSY81" s="176"/>
      <c r="JSZ81" s="176"/>
      <c r="JTA81" s="176"/>
      <c r="JTB81" s="176"/>
      <c r="JTC81" s="176"/>
      <c r="JTD81" s="176"/>
      <c r="JTE81" s="176"/>
      <c r="JTF81" s="176"/>
      <c r="JTG81" s="176"/>
      <c r="JTH81" s="176"/>
      <c r="JTI81" s="176"/>
      <c r="JTJ81" s="176"/>
      <c r="JTK81" s="176"/>
      <c r="JTL81" s="176"/>
      <c r="JTM81" s="176"/>
      <c r="JTN81" s="176"/>
      <c r="JTO81" s="176"/>
      <c r="JTP81" s="176"/>
      <c r="JTQ81" s="176"/>
      <c r="JTR81" s="176"/>
      <c r="JTS81" s="176"/>
      <c r="JTT81" s="176"/>
      <c r="JTU81" s="176"/>
      <c r="JTV81" s="176"/>
      <c r="JTW81" s="176"/>
      <c r="JTX81" s="176"/>
      <c r="JTY81" s="176"/>
      <c r="JTZ81" s="176"/>
      <c r="JUA81" s="176"/>
      <c r="JUB81" s="176"/>
      <c r="JUC81" s="176"/>
      <c r="JUD81" s="176"/>
      <c r="JUE81" s="176"/>
      <c r="JUF81" s="176"/>
      <c r="JUG81" s="176"/>
      <c r="JUH81" s="176"/>
      <c r="JUI81" s="176"/>
      <c r="JUJ81" s="176"/>
      <c r="JUK81" s="176"/>
      <c r="JUL81" s="176"/>
      <c r="JUM81" s="176"/>
      <c r="JUN81" s="176"/>
      <c r="JUO81" s="176"/>
      <c r="JUP81" s="176"/>
      <c r="JUQ81" s="176"/>
      <c r="JUR81" s="176"/>
      <c r="JUS81" s="176"/>
      <c r="JUT81" s="176"/>
      <c r="JUU81" s="176"/>
      <c r="JUV81" s="176"/>
      <c r="JUW81" s="176"/>
      <c r="JUX81" s="176"/>
      <c r="JUY81" s="176"/>
      <c r="JUZ81" s="176"/>
      <c r="JVA81" s="176"/>
      <c r="JVB81" s="176"/>
      <c r="JVC81" s="176"/>
      <c r="JVD81" s="176"/>
      <c r="JVE81" s="176"/>
      <c r="JVF81" s="176"/>
      <c r="JVG81" s="176"/>
      <c r="JVH81" s="176"/>
      <c r="JVI81" s="176"/>
      <c r="JVJ81" s="176"/>
      <c r="JVK81" s="176"/>
      <c r="JVL81" s="176"/>
      <c r="JVM81" s="176"/>
      <c r="JVN81" s="176"/>
      <c r="JVO81" s="176"/>
      <c r="JVP81" s="176"/>
      <c r="JVQ81" s="176"/>
      <c r="JVR81" s="176"/>
      <c r="JVS81" s="176"/>
      <c r="JVT81" s="176"/>
      <c r="JVU81" s="176"/>
      <c r="JVV81" s="176"/>
      <c r="JVW81" s="176"/>
      <c r="JVX81" s="176"/>
      <c r="JVY81" s="176"/>
      <c r="JVZ81" s="176"/>
      <c r="JWA81" s="176"/>
      <c r="JWB81" s="176"/>
      <c r="JWC81" s="176"/>
      <c r="JWD81" s="176"/>
      <c r="JWE81" s="176"/>
      <c r="JWF81" s="176"/>
      <c r="JWG81" s="176"/>
      <c r="JWH81" s="176"/>
      <c r="JWI81" s="176"/>
      <c r="JWJ81" s="176"/>
      <c r="JWK81" s="176"/>
      <c r="JWL81" s="176"/>
      <c r="JWM81" s="176"/>
      <c r="JWN81" s="176"/>
      <c r="JWO81" s="176"/>
      <c r="JWP81" s="176"/>
      <c r="JWQ81" s="176"/>
      <c r="JWR81" s="176"/>
      <c r="JWS81" s="176"/>
      <c r="JWT81" s="176"/>
      <c r="JWU81" s="176"/>
      <c r="JWV81" s="176"/>
      <c r="JWW81" s="176"/>
      <c r="JWX81" s="176"/>
      <c r="JWY81" s="176"/>
      <c r="JWZ81" s="176"/>
      <c r="JXA81" s="176"/>
      <c r="JXB81" s="176"/>
      <c r="JXC81" s="176"/>
      <c r="JXD81" s="176"/>
      <c r="JXE81" s="176"/>
      <c r="JXF81" s="176"/>
      <c r="JXG81" s="176"/>
      <c r="JXH81" s="176"/>
      <c r="JXI81" s="176"/>
      <c r="JXJ81" s="176"/>
      <c r="JXK81" s="176"/>
      <c r="JXL81" s="176"/>
      <c r="JXM81" s="176"/>
      <c r="JXN81" s="176"/>
      <c r="JXO81" s="176"/>
      <c r="JXP81" s="176"/>
      <c r="JXQ81" s="176"/>
      <c r="JXR81" s="176"/>
      <c r="JXS81" s="176"/>
      <c r="JXT81" s="176"/>
      <c r="JXU81" s="176"/>
      <c r="JXV81" s="176"/>
      <c r="JXW81" s="176"/>
      <c r="JXX81" s="176"/>
      <c r="JXY81" s="176"/>
      <c r="JXZ81" s="176"/>
      <c r="JYA81" s="176"/>
      <c r="JYB81" s="176"/>
      <c r="JYC81" s="176"/>
      <c r="JYD81" s="176"/>
      <c r="JYE81" s="176"/>
      <c r="JYF81" s="176"/>
      <c r="JYG81" s="176"/>
      <c r="JYH81" s="176"/>
      <c r="JYI81" s="176"/>
      <c r="JYJ81" s="176"/>
      <c r="JYK81" s="176"/>
      <c r="JYL81" s="176"/>
      <c r="JYM81" s="176"/>
      <c r="JYN81" s="176"/>
      <c r="JYO81" s="176"/>
      <c r="JYP81" s="176"/>
      <c r="JYQ81" s="176"/>
      <c r="JYR81" s="176"/>
      <c r="JYS81" s="176"/>
      <c r="JYT81" s="176"/>
      <c r="JYU81" s="176"/>
      <c r="JYV81" s="176"/>
      <c r="JYW81" s="176"/>
      <c r="JYX81" s="176"/>
      <c r="JYY81" s="176"/>
      <c r="JYZ81" s="176"/>
      <c r="JZA81" s="176"/>
      <c r="JZB81" s="176"/>
      <c r="JZC81" s="176"/>
      <c r="JZD81" s="176"/>
      <c r="JZE81" s="176"/>
      <c r="JZF81" s="176"/>
      <c r="JZG81" s="176"/>
      <c r="JZH81" s="176"/>
      <c r="JZI81" s="176"/>
      <c r="JZJ81" s="176"/>
      <c r="JZK81" s="176"/>
      <c r="JZL81" s="176"/>
      <c r="JZM81" s="176"/>
      <c r="JZN81" s="176"/>
      <c r="JZO81" s="176"/>
      <c r="JZP81" s="176"/>
      <c r="JZQ81" s="176"/>
      <c r="JZR81" s="176"/>
      <c r="JZS81" s="176"/>
      <c r="JZT81" s="176"/>
      <c r="JZU81" s="176"/>
      <c r="JZV81" s="176"/>
      <c r="JZW81" s="176"/>
      <c r="JZX81" s="176"/>
      <c r="JZY81" s="176"/>
      <c r="JZZ81" s="176"/>
      <c r="KAA81" s="176"/>
      <c r="KAB81" s="176"/>
      <c r="KAC81" s="176"/>
      <c r="KAD81" s="176"/>
      <c r="KAE81" s="176"/>
      <c r="KAF81" s="176"/>
      <c r="KAG81" s="176"/>
      <c r="KAH81" s="176"/>
      <c r="KAI81" s="176"/>
      <c r="KAJ81" s="176"/>
      <c r="KAK81" s="176"/>
      <c r="KAL81" s="176"/>
      <c r="KAM81" s="176"/>
      <c r="KAN81" s="176"/>
      <c r="KAO81" s="176"/>
      <c r="KAP81" s="176"/>
      <c r="KAQ81" s="176"/>
      <c r="KAR81" s="176"/>
      <c r="KAS81" s="176"/>
      <c r="KAT81" s="176"/>
      <c r="KAU81" s="176"/>
      <c r="KAV81" s="176"/>
      <c r="KAW81" s="176"/>
      <c r="KAX81" s="176"/>
      <c r="KAY81" s="176"/>
      <c r="KAZ81" s="176"/>
      <c r="KBA81" s="176"/>
      <c r="KBB81" s="176"/>
      <c r="KBC81" s="176"/>
      <c r="KBD81" s="176"/>
      <c r="KBE81" s="176"/>
      <c r="KBF81" s="176"/>
      <c r="KBG81" s="176"/>
      <c r="KBH81" s="176"/>
      <c r="KBI81" s="176"/>
      <c r="KBJ81" s="176"/>
      <c r="KBK81" s="176"/>
      <c r="KBL81" s="176"/>
      <c r="KBM81" s="176"/>
      <c r="KBN81" s="176"/>
      <c r="KBO81" s="176"/>
      <c r="KBP81" s="176"/>
      <c r="KBQ81" s="176"/>
      <c r="KBR81" s="176"/>
      <c r="KBS81" s="176"/>
      <c r="KBT81" s="176"/>
      <c r="KBU81" s="176"/>
      <c r="KBV81" s="176"/>
      <c r="KBW81" s="176"/>
      <c r="KBX81" s="176"/>
      <c r="KBY81" s="176"/>
      <c r="KBZ81" s="176"/>
      <c r="KCA81" s="176"/>
      <c r="KCB81" s="176"/>
      <c r="KCC81" s="176"/>
      <c r="KCD81" s="176"/>
      <c r="KCE81" s="176"/>
      <c r="KCF81" s="176"/>
      <c r="KCG81" s="176"/>
      <c r="KCH81" s="176"/>
      <c r="KCI81" s="176"/>
      <c r="KCJ81" s="176"/>
      <c r="KCK81" s="176"/>
      <c r="KCL81" s="176"/>
      <c r="KCM81" s="176"/>
      <c r="KCN81" s="176"/>
      <c r="KCO81" s="176"/>
      <c r="KCP81" s="176"/>
      <c r="KCQ81" s="176"/>
      <c r="KCR81" s="176"/>
      <c r="KCS81" s="176"/>
      <c r="KCT81" s="176"/>
      <c r="KCU81" s="176"/>
      <c r="KCV81" s="176"/>
      <c r="KCW81" s="176"/>
      <c r="KCX81" s="176"/>
      <c r="KCY81" s="176"/>
      <c r="KCZ81" s="176"/>
      <c r="KDA81" s="176"/>
      <c r="KDB81" s="176"/>
      <c r="KDC81" s="176"/>
      <c r="KDD81" s="176"/>
      <c r="KDE81" s="176"/>
      <c r="KDF81" s="176"/>
      <c r="KDG81" s="176"/>
      <c r="KDH81" s="176"/>
      <c r="KDI81" s="176"/>
      <c r="KDJ81" s="176"/>
      <c r="KDK81" s="176"/>
      <c r="KDL81" s="176"/>
      <c r="KDM81" s="176"/>
      <c r="KDN81" s="176"/>
      <c r="KDO81" s="176"/>
      <c r="KDP81" s="176"/>
      <c r="KDQ81" s="176"/>
      <c r="KDR81" s="176"/>
      <c r="KDS81" s="176"/>
      <c r="KDT81" s="176"/>
      <c r="KDU81" s="176"/>
      <c r="KDV81" s="176"/>
      <c r="KDW81" s="176"/>
      <c r="KDX81" s="176"/>
      <c r="KDY81" s="176"/>
      <c r="KDZ81" s="176"/>
      <c r="KEA81" s="176"/>
      <c r="KEB81" s="176"/>
      <c r="KEC81" s="176"/>
      <c r="KED81" s="176"/>
      <c r="KEE81" s="176"/>
      <c r="KEF81" s="176"/>
      <c r="KEG81" s="176"/>
      <c r="KEH81" s="176"/>
      <c r="KEI81" s="176"/>
      <c r="KEJ81" s="176"/>
      <c r="KEK81" s="176"/>
      <c r="KEL81" s="176"/>
      <c r="KEM81" s="176"/>
      <c r="KEN81" s="176"/>
      <c r="KEO81" s="176"/>
      <c r="KEP81" s="176"/>
      <c r="KEQ81" s="176"/>
      <c r="KER81" s="176"/>
      <c r="KES81" s="176"/>
      <c r="KET81" s="176"/>
      <c r="KEU81" s="176"/>
      <c r="KEV81" s="176"/>
      <c r="KEW81" s="176"/>
      <c r="KEX81" s="176"/>
      <c r="KEY81" s="176"/>
      <c r="KEZ81" s="176"/>
      <c r="KFA81" s="176"/>
      <c r="KFB81" s="176"/>
      <c r="KFC81" s="176"/>
      <c r="KFD81" s="176"/>
      <c r="KFE81" s="176"/>
      <c r="KFF81" s="176"/>
      <c r="KFG81" s="176"/>
      <c r="KFH81" s="176"/>
      <c r="KFI81" s="176"/>
      <c r="KFJ81" s="176"/>
      <c r="KFK81" s="176"/>
      <c r="KFL81" s="176"/>
      <c r="KFM81" s="176"/>
      <c r="KFN81" s="176"/>
      <c r="KFO81" s="176"/>
      <c r="KFP81" s="176"/>
      <c r="KFQ81" s="176"/>
      <c r="KFR81" s="176"/>
      <c r="KFS81" s="176"/>
      <c r="KFT81" s="176"/>
      <c r="KFU81" s="176"/>
      <c r="KFV81" s="176"/>
      <c r="KFW81" s="176"/>
      <c r="KFX81" s="176"/>
      <c r="KFY81" s="176"/>
      <c r="KFZ81" s="176"/>
      <c r="KGA81" s="176"/>
      <c r="KGB81" s="176"/>
      <c r="KGC81" s="176"/>
      <c r="KGD81" s="176"/>
      <c r="KGE81" s="176"/>
      <c r="KGF81" s="176"/>
      <c r="KGG81" s="176"/>
      <c r="KGH81" s="176"/>
      <c r="KGI81" s="176"/>
      <c r="KGJ81" s="176"/>
      <c r="KGK81" s="176"/>
      <c r="KGL81" s="176"/>
      <c r="KGM81" s="176"/>
      <c r="KGN81" s="176"/>
      <c r="KGO81" s="176"/>
      <c r="KGP81" s="176"/>
      <c r="KGQ81" s="176"/>
      <c r="KGR81" s="176"/>
      <c r="KGS81" s="176"/>
      <c r="KGT81" s="176"/>
      <c r="KGU81" s="176"/>
      <c r="KGV81" s="176"/>
      <c r="KGW81" s="176"/>
      <c r="KGX81" s="176"/>
      <c r="KGY81" s="176"/>
      <c r="KGZ81" s="176"/>
      <c r="KHA81" s="176"/>
      <c r="KHB81" s="176"/>
      <c r="KHC81" s="176"/>
      <c r="KHD81" s="176"/>
      <c r="KHE81" s="176"/>
      <c r="KHF81" s="176"/>
      <c r="KHG81" s="176"/>
      <c r="KHH81" s="176"/>
      <c r="KHI81" s="176"/>
      <c r="KHJ81" s="176"/>
      <c r="KHK81" s="176"/>
      <c r="KHL81" s="176"/>
      <c r="KHM81" s="176"/>
      <c r="KHN81" s="176"/>
      <c r="KHO81" s="176"/>
      <c r="KHP81" s="176"/>
      <c r="KHQ81" s="176"/>
      <c r="KHR81" s="176"/>
      <c r="KHS81" s="176"/>
      <c r="KHT81" s="176"/>
      <c r="KHU81" s="176"/>
      <c r="KHV81" s="176"/>
      <c r="KHW81" s="176"/>
      <c r="KHX81" s="176"/>
      <c r="KHY81" s="176"/>
      <c r="KHZ81" s="176"/>
      <c r="KIA81" s="176"/>
      <c r="KIB81" s="176"/>
      <c r="KIC81" s="176"/>
      <c r="KID81" s="176"/>
      <c r="KIE81" s="176"/>
      <c r="KIF81" s="176"/>
      <c r="KIG81" s="176"/>
      <c r="KIH81" s="176"/>
      <c r="KII81" s="176"/>
      <c r="KIJ81" s="176"/>
      <c r="KIK81" s="176"/>
      <c r="KIL81" s="176"/>
      <c r="KIM81" s="176"/>
      <c r="KIN81" s="176"/>
      <c r="KIO81" s="176"/>
      <c r="KIP81" s="176"/>
      <c r="KIQ81" s="176"/>
      <c r="KIR81" s="176"/>
      <c r="KIS81" s="176"/>
      <c r="KIT81" s="176"/>
      <c r="KIU81" s="176"/>
      <c r="KIV81" s="176"/>
      <c r="KIW81" s="176"/>
      <c r="KIX81" s="176"/>
      <c r="KIY81" s="176"/>
      <c r="KIZ81" s="176"/>
      <c r="KJA81" s="176"/>
      <c r="KJB81" s="176"/>
      <c r="KJC81" s="176"/>
      <c r="KJD81" s="176"/>
      <c r="KJE81" s="176"/>
      <c r="KJF81" s="176"/>
      <c r="KJG81" s="176"/>
      <c r="KJH81" s="176"/>
      <c r="KJI81" s="176"/>
      <c r="KJJ81" s="176"/>
      <c r="KJK81" s="176"/>
      <c r="KJL81" s="176"/>
      <c r="KJM81" s="176"/>
      <c r="KJN81" s="176"/>
      <c r="KJO81" s="176"/>
      <c r="KJP81" s="176"/>
      <c r="KJQ81" s="176"/>
      <c r="KJR81" s="176"/>
      <c r="KJS81" s="176"/>
      <c r="KJT81" s="176"/>
      <c r="KJU81" s="176"/>
      <c r="KJV81" s="176"/>
      <c r="KJW81" s="176"/>
      <c r="KJX81" s="176"/>
      <c r="KJY81" s="176"/>
      <c r="KJZ81" s="176"/>
      <c r="KKA81" s="176"/>
      <c r="KKB81" s="176"/>
      <c r="KKC81" s="176"/>
      <c r="KKD81" s="176"/>
      <c r="KKE81" s="176"/>
      <c r="KKF81" s="176"/>
      <c r="KKG81" s="176"/>
      <c r="KKH81" s="176"/>
      <c r="KKI81" s="176"/>
      <c r="KKJ81" s="176"/>
      <c r="KKK81" s="176"/>
      <c r="KKL81" s="176"/>
      <c r="KKM81" s="176"/>
      <c r="KKN81" s="176"/>
      <c r="KKO81" s="176"/>
      <c r="KKP81" s="176"/>
      <c r="KKQ81" s="176"/>
      <c r="KKR81" s="176"/>
      <c r="KKS81" s="176"/>
      <c r="KKT81" s="176"/>
      <c r="KKU81" s="176"/>
      <c r="KKV81" s="176"/>
      <c r="KKW81" s="176"/>
      <c r="KKX81" s="176"/>
      <c r="KKY81" s="176"/>
      <c r="KKZ81" s="176"/>
      <c r="KLA81" s="176"/>
      <c r="KLB81" s="176"/>
      <c r="KLC81" s="176"/>
      <c r="KLD81" s="176"/>
      <c r="KLE81" s="176"/>
      <c r="KLF81" s="176"/>
      <c r="KLG81" s="176"/>
      <c r="KLH81" s="176"/>
      <c r="KLI81" s="176"/>
      <c r="KLJ81" s="176"/>
      <c r="KLK81" s="176"/>
      <c r="KLL81" s="176"/>
      <c r="KLM81" s="176"/>
      <c r="KLN81" s="176"/>
      <c r="KLO81" s="176"/>
      <c r="KLP81" s="176"/>
      <c r="KLQ81" s="176"/>
      <c r="KLR81" s="176"/>
      <c r="KLS81" s="176"/>
      <c r="KLT81" s="176"/>
      <c r="KLU81" s="176"/>
      <c r="KLV81" s="176"/>
      <c r="KLW81" s="176"/>
      <c r="KLX81" s="176"/>
      <c r="KLY81" s="176"/>
      <c r="KLZ81" s="176"/>
      <c r="KMA81" s="176"/>
      <c r="KMB81" s="176"/>
      <c r="KMC81" s="176"/>
      <c r="KMD81" s="176"/>
      <c r="KME81" s="176"/>
      <c r="KMF81" s="176"/>
      <c r="KMG81" s="176"/>
      <c r="KMH81" s="176"/>
      <c r="KMI81" s="176"/>
      <c r="KMJ81" s="176"/>
      <c r="KMK81" s="176"/>
      <c r="KML81" s="176"/>
      <c r="KMM81" s="176"/>
      <c r="KMN81" s="176"/>
      <c r="KMO81" s="176"/>
      <c r="KMP81" s="176"/>
      <c r="KMQ81" s="176"/>
      <c r="KMR81" s="176"/>
      <c r="KMS81" s="176"/>
      <c r="KMT81" s="176"/>
      <c r="KMU81" s="176"/>
      <c r="KMV81" s="176"/>
      <c r="KMW81" s="176"/>
      <c r="KMX81" s="176"/>
      <c r="KMY81" s="176"/>
      <c r="KMZ81" s="176"/>
      <c r="KNA81" s="176"/>
      <c r="KNB81" s="176"/>
      <c r="KNC81" s="176"/>
      <c r="KND81" s="176"/>
      <c r="KNE81" s="176"/>
      <c r="KNF81" s="176"/>
      <c r="KNG81" s="176"/>
      <c r="KNH81" s="176"/>
      <c r="KNI81" s="176"/>
      <c r="KNJ81" s="176"/>
      <c r="KNK81" s="176"/>
      <c r="KNL81" s="176"/>
      <c r="KNM81" s="176"/>
      <c r="KNN81" s="176"/>
      <c r="KNO81" s="176"/>
      <c r="KNP81" s="176"/>
      <c r="KNQ81" s="176"/>
      <c r="KNR81" s="176"/>
      <c r="KNS81" s="176"/>
      <c r="KNT81" s="176"/>
      <c r="KNU81" s="176"/>
      <c r="KNV81" s="176"/>
      <c r="KNW81" s="176"/>
      <c r="KNX81" s="176"/>
      <c r="KNY81" s="176"/>
      <c r="KNZ81" s="176"/>
      <c r="KOA81" s="176"/>
      <c r="KOB81" s="176"/>
      <c r="KOC81" s="176"/>
      <c r="KOD81" s="176"/>
      <c r="KOE81" s="176"/>
      <c r="KOF81" s="176"/>
      <c r="KOG81" s="176"/>
      <c r="KOH81" s="176"/>
      <c r="KOI81" s="176"/>
      <c r="KOJ81" s="176"/>
      <c r="KOK81" s="176"/>
      <c r="KOL81" s="176"/>
      <c r="KOM81" s="176"/>
      <c r="KON81" s="176"/>
      <c r="KOO81" s="176"/>
      <c r="KOP81" s="176"/>
      <c r="KOQ81" s="176"/>
      <c r="KOR81" s="176"/>
      <c r="KOS81" s="176"/>
      <c r="KOT81" s="176"/>
      <c r="KOU81" s="176"/>
      <c r="KOV81" s="176"/>
      <c r="KOW81" s="176"/>
      <c r="KOX81" s="176"/>
      <c r="KOY81" s="176"/>
      <c r="KOZ81" s="176"/>
      <c r="KPA81" s="176"/>
      <c r="KPB81" s="176"/>
      <c r="KPC81" s="176"/>
      <c r="KPD81" s="176"/>
      <c r="KPE81" s="176"/>
      <c r="KPF81" s="176"/>
      <c r="KPG81" s="176"/>
      <c r="KPH81" s="176"/>
      <c r="KPI81" s="176"/>
      <c r="KPJ81" s="176"/>
      <c r="KPK81" s="176"/>
      <c r="KPL81" s="176"/>
      <c r="KPM81" s="176"/>
      <c r="KPN81" s="176"/>
      <c r="KPO81" s="176"/>
      <c r="KPP81" s="176"/>
      <c r="KPQ81" s="176"/>
      <c r="KPR81" s="176"/>
      <c r="KPS81" s="176"/>
      <c r="KPT81" s="176"/>
      <c r="KPU81" s="176"/>
      <c r="KPV81" s="176"/>
      <c r="KPW81" s="176"/>
      <c r="KPX81" s="176"/>
      <c r="KPY81" s="176"/>
      <c r="KPZ81" s="176"/>
      <c r="KQA81" s="176"/>
      <c r="KQB81" s="176"/>
      <c r="KQC81" s="176"/>
      <c r="KQD81" s="176"/>
      <c r="KQE81" s="176"/>
      <c r="KQF81" s="176"/>
      <c r="KQG81" s="176"/>
      <c r="KQH81" s="176"/>
      <c r="KQI81" s="176"/>
      <c r="KQJ81" s="176"/>
      <c r="KQK81" s="176"/>
      <c r="KQL81" s="176"/>
      <c r="KQM81" s="176"/>
      <c r="KQN81" s="176"/>
      <c r="KQO81" s="176"/>
      <c r="KQP81" s="176"/>
      <c r="KQQ81" s="176"/>
      <c r="KQR81" s="176"/>
      <c r="KQS81" s="176"/>
      <c r="KQT81" s="176"/>
      <c r="KQU81" s="176"/>
      <c r="KQV81" s="176"/>
      <c r="KQW81" s="176"/>
      <c r="KQX81" s="176"/>
      <c r="KQY81" s="176"/>
      <c r="KQZ81" s="176"/>
      <c r="KRA81" s="176"/>
      <c r="KRB81" s="176"/>
      <c r="KRC81" s="176"/>
      <c r="KRD81" s="176"/>
      <c r="KRE81" s="176"/>
      <c r="KRF81" s="176"/>
      <c r="KRG81" s="176"/>
      <c r="KRH81" s="176"/>
      <c r="KRI81" s="176"/>
      <c r="KRJ81" s="176"/>
      <c r="KRK81" s="176"/>
      <c r="KRL81" s="176"/>
      <c r="KRM81" s="176"/>
      <c r="KRN81" s="176"/>
      <c r="KRO81" s="176"/>
      <c r="KRP81" s="176"/>
      <c r="KRQ81" s="176"/>
      <c r="KRR81" s="176"/>
      <c r="KRS81" s="176"/>
      <c r="KRT81" s="176"/>
      <c r="KRU81" s="176"/>
      <c r="KRV81" s="176"/>
      <c r="KRW81" s="176"/>
      <c r="KRX81" s="176"/>
      <c r="KRY81" s="176"/>
      <c r="KRZ81" s="176"/>
      <c r="KSA81" s="176"/>
      <c r="KSB81" s="176"/>
      <c r="KSC81" s="176"/>
      <c r="KSD81" s="176"/>
      <c r="KSE81" s="176"/>
      <c r="KSF81" s="176"/>
      <c r="KSG81" s="176"/>
      <c r="KSH81" s="176"/>
      <c r="KSI81" s="176"/>
      <c r="KSJ81" s="176"/>
      <c r="KSK81" s="176"/>
      <c r="KSL81" s="176"/>
      <c r="KSM81" s="176"/>
      <c r="KSN81" s="176"/>
      <c r="KSO81" s="176"/>
      <c r="KSP81" s="176"/>
      <c r="KSQ81" s="176"/>
      <c r="KSR81" s="176"/>
      <c r="KSS81" s="176"/>
      <c r="KST81" s="176"/>
      <c r="KSU81" s="176"/>
      <c r="KSV81" s="176"/>
      <c r="KSW81" s="176"/>
      <c r="KSX81" s="176"/>
      <c r="KSY81" s="176"/>
      <c r="KSZ81" s="176"/>
      <c r="KTA81" s="176"/>
      <c r="KTB81" s="176"/>
      <c r="KTC81" s="176"/>
      <c r="KTD81" s="176"/>
      <c r="KTE81" s="176"/>
      <c r="KTF81" s="176"/>
      <c r="KTG81" s="176"/>
      <c r="KTH81" s="176"/>
      <c r="KTI81" s="176"/>
      <c r="KTJ81" s="176"/>
      <c r="KTK81" s="176"/>
      <c r="KTL81" s="176"/>
      <c r="KTM81" s="176"/>
      <c r="KTN81" s="176"/>
      <c r="KTO81" s="176"/>
      <c r="KTP81" s="176"/>
      <c r="KTQ81" s="176"/>
      <c r="KTR81" s="176"/>
      <c r="KTS81" s="176"/>
      <c r="KTT81" s="176"/>
      <c r="KTU81" s="176"/>
      <c r="KTV81" s="176"/>
      <c r="KTW81" s="176"/>
      <c r="KTX81" s="176"/>
      <c r="KTY81" s="176"/>
      <c r="KTZ81" s="176"/>
      <c r="KUA81" s="176"/>
      <c r="KUB81" s="176"/>
      <c r="KUC81" s="176"/>
      <c r="KUD81" s="176"/>
      <c r="KUE81" s="176"/>
      <c r="KUF81" s="176"/>
      <c r="KUG81" s="176"/>
      <c r="KUH81" s="176"/>
      <c r="KUI81" s="176"/>
      <c r="KUJ81" s="176"/>
      <c r="KUK81" s="176"/>
      <c r="KUL81" s="176"/>
      <c r="KUM81" s="176"/>
      <c r="KUN81" s="176"/>
      <c r="KUO81" s="176"/>
      <c r="KUP81" s="176"/>
      <c r="KUQ81" s="176"/>
      <c r="KUR81" s="176"/>
      <c r="KUS81" s="176"/>
      <c r="KUT81" s="176"/>
      <c r="KUU81" s="176"/>
      <c r="KUV81" s="176"/>
      <c r="KUW81" s="176"/>
      <c r="KUX81" s="176"/>
      <c r="KUY81" s="176"/>
      <c r="KUZ81" s="176"/>
      <c r="KVA81" s="176"/>
      <c r="KVB81" s="176"/>
      <c r="KVC81" s="176"/>
      <c r="KVD81" s="176"/>
      <c r="KVE81" s="176"/>
      <c r="KVF81" s="176"/>
      <c r="KVG81" s="176"/>
      <c r="KVH81" s="176"/>
      <c r="KVI81" s="176"/>
      <c r="KVJ81" s="176"/>
      <c r="KVK81" s="176"/>
      <c r="KVL81" s="176"/>
      <c r="KVM81" s="176"/>
      <c r="KVN81" s="176"/>
      <c r="KVO81" s="176"/>
      <c r="KVP81" s="176"/>
      <c r="KVQ81" s="176"/>
      <c r="KVR81" s="176"/>
      <c r="KVS81" s="176"/>
      <c r="KVT81" s="176"/>
      <c r="KVU81" s="176"/>
      <c r="KVV81" s="176"/>
      <c r="KVW81" s="176"/>
      <c r="KVX81" s="176"/>
      <c r="KVY81" s="176"/>
      <c r="KVZ81" s="176"/>
      <c r="KWA81" s="176"/>
      <c r="KWB81" s="176"/>
      <c r="KWC81" s="176"/>
      <c r="KWD81" s="176"/>
      <c r="KWE81" s="176"/>
      <c r="KWF81" s="176"/>
      <c r="KWG81" s="176"/>
      <c r="KWH81" s="176"/>
      <c r="KWI81" s="176"/>
      <c r="KWJ81" s="176"/>
      <c r="KWK81" s="176"/>
      <c r="KWL81" s="176"/>
      <c r="KWM81" s="176"/>
      <c r="KWN81" s="176"/>
      <c r="KWO81" s="176"/>
      <c r="KWP81" s="176"/>
      <c r="KWQ81" s="176"/>
      <c r="KWR81" s="176"/>
      <c r="KWS81" s="176"/>
      <c r="KWT81" s="176"/>
      <c r="KWU81" s="176"/>
      <c r="KWV81" s="176"/>
      <c r="KWW81" s="176"/>
      <c r="KWX81" s="176"/>
      <c r="KWY81" s="176"/>
      <c r="KWZ81" s="176"/>
      <c r="KXA81" s="176"/>
      <c r="KXB81" s="176"/>
      <c r="KXC81" s="176"/>
      <c r="KXD81" s="176"/>
      <c r="KXE81" s="176"/>
      <c r="KXF81" s="176"/>
      <c r="KXG81" s="176"/>
      <c r="KXH81" s="176"/>
      <c r="KXI81" s="176"/>
      <c r="KXJ81" s="176"/>
      <c r="KXK81" s="176"/>
      <c r="KXL81" s="176"/>
      <c r="KXM81" s="176"/>
      <c r="KXN81" s="176"/>
      <c r="KXO81" s="176"/>
      <c r="KXP81" s="176"/>
      <c r="KXQ81" s="176"/>
      <c r="KXR81" s="176"/>
      <c r="KXS81" s="176"/>
      <c r="KXT81" s="176"/>
      <c r="KXU81" s="176"/>
      <c r="KXV81" s="176"/>
      <c r="KXW81" s="176"/>
      <c r="KXX81" s="176"/>
      <c r="KXY81" s="176"/>
      <c r="KXZ81" s="176"/>
      <c r="KYA81" s="176"/>
      <c r="KYB81" s="176"/>
      <c r="KYC81" s="176"/>
      <c r="KYD81" s="176"/>
      <c r="KYE81" s="176"/>
      <c r="KYF81" s="176"/>
      <c r="KYG81" s="176"/>
      <c r="KYH81" s="176"/>
      <c r="KYI81" s="176"/>
      <c r="KYJ81" s="176"/>
      <c r="KYK81" s="176"/>
      <c r="KYL81" s="176"/>
      <c r="KYM81" s="176"/>
      <c r="KYN81" s="176"/>
      <c r="KYO81" s="176"/>
      <c r="KYP81" s="176"/>
      <c r="KYQ81" s="176"/>
      <c r="KYR81" s="176"/>
      <c r="KYS81" s="176"/>
      <c r="KYT81" s="176"/>
      <c r="KYU81" s="176"/>
      <c r="KYV81" s="176"/>
      <c r="KYW81" s="176"/>
      <c r="KYX81" s="176"/>
      <c r="KYY81" s="176"/>
      <c r="KYZ81" s="176"/>
      <c r="KZA81" s="176"/>
      <c r="KZB81" s="176"/>
      <c r="KZC81" s="176"/>
      <c r="KZD81" s="176"/>
      <c r="KZE81" s="176"/>
      <c r="KZF81" s="176"/>
      <c r="KZG81" s="176"/>
      <c r="KZH81" s="176"/>
      <c r="KZI81" s="176"/>
      <c r="KZJ81" s="176"/>
      <c r="KZK81" s="176"/>
      <c r="KZL81" s="176"/>
      <c r="KZM81" s="176"/>
      <c r="KZN81" s="176"/>
      <c r="KZO81" s="176"/>
      <c r="KZP81" s="176"/>
      <c r="KZQ81" s="176"/>
      <c r="KZR81" s="176"/>
      <c r="KZS81" s="176"/>
      <c r="KZT81" s="176"/>
      <c r="KZU81" s="176"/>
      <c r="KZV81" s="176"/>
      <c r="KZW81" s="176"/>
      <c r="KZX81" s="176"/>
      <c r="KZY81" s="176"/>
      <c r="KZZ81" s="176"/>
      <c r="LAA81" s="176"/>
      <c r="LAB81" s="176"/>
      <c r="LAC81" s="176"/>
      <c r="LAD81" s="176"/>
      <c r="LAE81" s="176"/>
      <c r="LAF81" s="176"/>
      <c r="LAG81" s="176"/>
      <c r="LAH81" s="176"/>
      <c r="LAI81" s="176"/>
      <c r="LAJ81" s="176"/>
      <c r="LAK81" s="176"/>
      <c r="LAL81" s="176"/>
      <c r="LAM81" s="176"/>
      <c r="LAN81" s="176"/>
      <c r="LAO81" s="176"/>
      <c r="LAP81" s="176"/>
      <c r="LAQ81" s="176"/>
      <c r="LAR81" s="176"/>
      <c r="LAS81" s="176"/>
      <c r="LAT81" s="176"/>
      <c r="LAU81" s="176"/>
      <c r="LAV81" s="176"/>
      <c r="LAW81" s="176"/>
      <c r="LAX81" s="176"/>
      <c r="LAY81" s="176"/>
      <c r="LAZ81" s="176"/>
      <c r="LBA81" s="176"/>
      <c r="LBB81" s="176"/>
      <c r="LBC81" s="176"/>
      <c r="LBD81" s="176"/>
      <c r="LBE81" s="176"/>
      <c r="LBF81" s="176"/>
      <c r="LBG81" s="176"/>
      <c r="LBH81" s="176"/>
      <c r="LBI81" s="176"/>
      <c r="LBJ81" s="176"/>
      <c r="LBK81" s="176"/>
      <c r="LBL81" s="176"/>
      <c r="LBM81" s="176"/>
      <c r="LBN81" s="176"/>
      <c r="LBO81" s="176"/>
      <c r="LBP81" s="176"/>
      <c r="LBQ81" s="176"/>
      <c r="LBR81" s="176"/>
      <c r="LBS81" s="176"/>
      <c r="LBT81" s="176"/>
      <c r="LBU81" s="176"/>
      <c r="LBV81" s="176"/>
      <c r="LBW81" s="176"/>
      <c r="LBX81" s="176"/>
      <c r="LBY81" s="176"/>
      <c r="LBZ81" s="176"/>
      <c r="LCA81" s="176"/>
      <c r="LCB81" s="176"/>
      <c r="LCC81" s="176"/>
      <c r="LCD81" s="176"/>
      <c r="LCE81" s="176"/>
      <c r="LCF81" s="176"/>
      <c r="LCG81" s="176"/>
      <c r="LCH81" s="176"/>
      <c r="LCI81" s="176"/>
      <c r="LCJ81" s="176"/>
      <c r="LCK81" s="176"/>
      <c r="LCL81" s="176"/>
      <c r="LCM81" s="176"/>
      <c r="LCN81" s="176"/>
      <c r="LCO81" s="176"/>
      <c r="LCP81" s="176"/>
      <c r="LCQ81" s="176"/>
      <c r="LCR81" s="176"/>
      <c r="LCS81" s="176"/>
      <c r="LCT81" s="176"/>
      <c r="LCU81" s="176"/>
      <c r="LCV81" s="176"/>
      <c r="LCW81" s="176"/>
      <c r="LCX81" s="176"/>
      <c r="LCY81" s="176"/>
      <c r="LCZ81" s="176"/>
      <c r="LDA81" s="176"/>
      <c r="LDB81" s="176"/>
      <c r="LDC81" s="176"/>
      <c r="LDD81" s="176"/>
      <c r="LDE81" s="176"/>
      <c r="LDF81" s="176"/>
      <c r="LDG81" s="176"/>
      <c r="LDH81" s="176"/>
      <c r="LDI81" s="176"/>
      <c r="LDJ81" s="176"/>
      <c r="LDK81" s="176"/>
      <c r="LDL81" s="176"/>
      <c r="LDM81" s="176"/>
      <c r="LDN81" s="176"/>
      <c r="LDO81" s="176"/>
      <c r="LDP81" s="176"/>
      <c r="LDQ81" s="176"/>
      <c r="LDR81" s="176"/>
      <c r="LDS81" s="176"/>
      <c r="LDT81" s="176"/>
      <c r="LDU81" s="176"/>
      <c r="LDV81" s="176"/>
      <c r="LDW81" s="176"/>
      <c r="LDX81" s="176"/>
      <c r="LDY81" s="176"/>
      <c r="LDZ81" s="176"/>
      <c r="LEA81" s="176"/>
      <c r="LEB81" s="176"/>
      <c r="LEC81" s="176"/>
      <c r="LED81" s="176"/>
      <c r="LEE81" s="176"/>
      <c r="LEF81" s="176"/>
      <c r="LEG81" s="176"/>
      <c r="LEH81" s="176"/>
      <c r="LEI81" s="176"/>
      <c r="LEJ81" s="176"/>
      <c r="LEK81" s="176"/>
      <c r="LEL81" s="176"/>
      <c r="LEM81" s="176"/>
      <c r="LEN81" s="176"/>
      <c r="LEO81" s="176"/>
      <c r="LEP81" s="176"/>
      <c r="LEQ81" s="176"/>
      <c r="LER81" s="176"/>
      <c r="LES81" s="176"/>
      <c r="LET81" s="176"/>
      <c r="LEU81" s="176"/>
      <c r="LEV81" s="176"/>
      <c r="LEW81" s="176"/>
      <c r="LEX81" s="176"/>
      <c r="LEY81" s="176"/>
      <c r="LEZ81" s="176"/>
      <c r="LFA81" s="176"/>
      <c r="LFB81" s="176"/>
      <c r="LFC81" s="176"/>
      <c r="LFD81" s="176"/>
      <c r="LFE81" s="176"/>
      <c r="LFF81" s="176"/>
      <c r="LFG81" s="176"/>
      <c r="LFH81" s="176"/>
      <c r="LFI81" s="176"/>
      <c r="LFJ81" s="176"/>
      <c r="LFK81" s="176"/>
      <c r="LFL81" s="176"/>
      <c r="LFM81" s="176"/>
      <c r="LFN81" s="176"/>
      <c r="LFO81" s="176"/>
      <c r="LFP81" s="176"/>
      <c r="LFQ81" s="176"/>
      <c r="LFR81" s="176"/>
      <c r="LFS81" s="176"/>
      <c r="LFT81" s="176"/>
      <c r="LFU81" s="176"/>
      <c r="LFV81" s="176"/>
      <c r="LFW81" s="176"/>
      <c r="LFX81" s="176"/>
      <c r="LFY81" s="176"/>
      <c r="LFZ81" s="176"/>
      <c r="LGA81" s="176"/>
      <c r="LGB81" s="176"/>
      <c r="LGC81" s="176"/>
      <c r="LGD81" s="176"/>
      <c r="LGE81" s="176"/>
      <c r="LGF81" s="176"/>
      <c r="LGG81" s="176"/>
      <c r="LGH81" s="176"/>
      <c r="LGI81" s="176"/>
      <c r="LGJ81" s="176"/>
      <c r="LGK81" s="176"/>
      <c r="LGL81" s="176"/>
      <c r="LGM81" s="176"/>
      <c r="LGN81" s="176"/>
      <c r="LGO81" s="176"/>
      <c r="LGP81" s="176"/>
      <c r="LGQ81" s="176"/>
      <c r="LGR81" s="176"/>
      <c r="LGS81" s="176"/>
      <c r="LGT81" s="176"/>
      <c r="LGU81" s="176"/>
      <c r="LGV81" s="176"/>
      <c r="LGW81" s="176"/>
      <c r="LGX81" s="176"/>
      <c r="LGY81" s="176"/>
      <c r="LGZ81" s="176"/>
      <c r="LHA81" s="176"/>
      <c r="LHB81" s="176"/>
      <c r="LHC81" s="176"/>
      <c r="LHD81" s="176"/>
      <c r="LHE81" s="176"/>
      <c r="LHF81" s="176"/>
      <c r="LHG81" s="176"/>
      <c r="LHH81" s="176"/>
      <c r="LHI81" s="176"/>
      <c r="LHJ81" s="176"/>
      <c r="LHK81" s="176"/>
      <c r="LHL81" s="176"/>
      <c r="LHM81" s="176"/>
      <c r="LHN81" s="176"/>
      <c r="LHO81" s="176"/>
      <c r="LHP81" s="176"/>
      <c r="LHQ81" s="176"/>
      <c r="LHR81" s="176"/>
      <c r="LHS81" s="176"/>
      <c r="LHT81" s="176"/>
      <c r="LHU81" s="176"/>
      <c r="LHV81" s="176"/>
      <c r="LHW81" s="176"/>
      <c r="LHX81" s="176"/>
      <c r="LHY81" s="176"/>
      <c r="LHZ81" s="176"/>
      <c r="LIA81" s="176"/>
      <c r="LIB81" s="176"/>
      <c r="LIC81" s="176"/>
      <c r="LID81" s="176"/>
      <c r="LIE81" s="176"/>
      <c r="LIF81" s="176"/>
      <c r="LIG81" s="176"/>
      <c r="LIH81" s="176"/>
      <c r="LII81" s="176"/>
      <c r="LIJ81" s="176"/>
      <c r="LIK81" s="176"/>
      <c r="LIL81" s="176"/>
      <c r="LIM81" s="176"/>
      <c r="LIN81" s="176"/>
      <c r="LIO81" s="176"/>
      <c r="LIP81" s="176"/>
      <c r="LIQ81" s="176"/>
      <c r="LIR81" s="176"/>
      <c r="LIS81" s="176"/>
      <c r="LIT81" s="176"/>
      <c r="LIU81" s="176"/>
      <c r="LIV81" s="176"/>
      <c r="LIW81" s="176"/>
      <c r="LIX81" s="176"/>
      <c r="LIY81" s="176"/>
      <c r="LIZ81" s="176"/>
      <c r="LJA81" s="176"/>
      <c r="LJB81" s="176"/>
      <c r="LJC81" s="176"/>
      <c r="LJD81" s="176"/>
      <c r="LJE81" s="176"/>
      <c r="LJF81" s="176"/>
      <c r="LJG81" s="176"/>
      <c r="LJH81" s="176"/>
      <c r="LJI81" s="176"/>
      <c r="LJJ81" s="176"/>
      <c r="LJK81" s="176"/>
      <c r="LJL81" s="176"/>
      <c r="LJM81" s="176"/>
      <c r="LJN81" s="176"/>
      <c r="LJO81" s="176"/>
      <c r="LJP81" s="176"/>
      <c r="LJQ81" s="176"/>
      <c r="LJR81" s="176"/>
      <c r="LJS81" s="176"/>
      <c r="LJT81" s="176"/>
      <c r="LJU81" s="176"/>
      <c r="LJV81" s="176"/>
      <c r="LJW81" s="176"/>
      <c r="LJX81" s="176"/>
      <c r="LJY81" s="176"/>
      <c r="LJZ81" s="176"/>
      <c r="LKA81" s="176"/>
      <c r="LKB81" s="176"/>
      <c r="LKC81" s="176"/>
      <c r="LKD81" s="176"/>
      <c r="LKE81" s="176"/>
      <c r="LKF81" s="176"/>
      <c r="LKG81" s="176"/>
      <c r="LKH81" s="176"/>
      <c r="LKI81" s="176"/>
      <c r="LKJ81" s="176"/>
      <c r="LKK81" s="176"/>
      <c r="LKL81" s="176"/>
      <c r="LKM81" s="176"/>
      <c r="LKN81" s="176"/>
      <c r="LKO81" s="176"/>
      <c r="LKP81" s="176"/>
      <c r="LKQ81" s="176"/>
      <c r="LKR81" s="176"/>
      <c r="LKS81" s="176"/>
      <c r="LKT81" s="176"/>
      <c r="LKU81" s="176"/>
      <c r="LKV81" s="176"/>
      <c r="LKW81" s="176"/>
      <c r="LKX81" s="176"/>
      <c r="LKY81" s="176"/>
      <c r="LKZ81" s="176"/>
      <c r="LLA81" s="176"/>
      <c r="LLB81" s="176"/>
      <c r="LLC81" s="176"/>
      <c r="LLD81" s="176"/>
      <c r="LLE81" s="176"/>
      <c r="LLF81" s="176"/>
      <c r="LLG81" s="176"/>
      <c r="LLH81" s="176"/>
      <c r="LLI81" s="176"/>
      <c r="LLJ81" s="176"/>
      <c r="LLK81" s="176"/>
      <c r="LLL81" s="176"/>
      <c r="LLM81" s="176"/>
      <c r="LLN81" s="176"/>
      <c r="LLO81" s="176"/>
      <c r="LLP81" s="176"/>
      <c r="LLQ81" s="176"/>
      <c r="LLR81" s="176"/>
      <c r="LLS81" s="176"/>
      <c r="LLT81" s="176"/>
      <c r="LLU81" s="176"/>
      <c r="LLV81" s="176"/>
      <c r="LLW81" s="176"/>
      <c r="LLX81" s="176"/>
      <c r="LLY81" s="176"/>
      <c r="LLZ81" s="176"/>
      <c r="LMA81" s="176"/>
      <c r="LMB81" s="176"/>
      <c r="LMC81" s="176"/>
      <c r="LMD81" s="176"/>
      <c r="LME81" s="176"/>
      <c r="LMF81" s="176"/>
      <c r="LMG81" s="176"/>
      <c r="LMH81" s="176"/>
      <c r="LMI81" s="176"/>
      <c r="LMJ81" s="176"/>
      <c r="LMK81" s="176"/>
      <c r="LML81" s="176"/>
      <c r="LMM81" s="176"/>
      <c r="LMN81" s="176"/>
      <c r="LMO81" s="176"/>
      <c r="LMP81" s="176"/>
      <c r="LMQ81" s="176"/>
      <c r="LMR81" s="176"/>
      <c r="LMS81" s="176"/>
      <c r="LMT81" s="176"/>
      <c r="LMU81" s="176"/>
      <c r="LMV81" s="176"/>
      <c r="LMW81" s="176"/>
      <c r="LMX81" s="176"/>
      <c r="LMY81" s="176"/>
      <c r="LMZ81" s="176"/>
      <c r="LNA81" s="176"/>
      <c r="LNB81" s="176"/>
      <c r="LNC81" s="176"/>
      <c r="LND81" s="176"/>
      <c r="LNE81" s="176"/>
      <c r="LNF81" s="176"/>
      <c r="LNG81" s="176"/>
      <c r="LNH81" s="176"/>
      <c r="LNI81" s="176"/>
      <c r="LNJ81" s="176"/>
      <c r="LNK81" s="176"/>
      <c r="LNL81" s="176"/>
      <c r="LNM81" s="176"/>
      <c r="LNN81" s="176"/>
      <c r="LNO81" s="176"/>
      <c r="LNP81" s="176"/>
      <c r="LNQ81" s="176"/>
      <c r="LNR81" s="176"/>
      <c r="LNS81" s="176"/>
      <c r="LNT81" s="176"/>
      <c r="LNU81" s="176"/>
      <c r="LNV81" s="176"/>
      <c r="LNW81" s="176"/>
      <c r="LNX81" s="176"/>
      <c r="LNY81" s="176"/>
      <c r="LNZ81" s="176"/>
      <c r="LOA81" s="176"/>
      <c r="LOB81" s="176"/>
      <c r="LOC81" s="176"/>
      <c r="LOD81" s="176"/>
      <c r="LOE81" s="176"/>
      <c r="LOF81" s="176"/>
      <c r="LOG81" s="176"/>
      <c r="LOH81" s="176"/>
      <c r="LOI81" s="176"/>
      <c r="LOJ81" s="176"/>
      <c r="LOK81" s="176"/>
      <c r="LOL81" s="176"/>
      <c r="LOM81" s="176"/>
      <c r="LON81" s="176"/>
      <c r="LOO81" s="176"/>
      <c r="LOP81" s="176"/>
      <c r="LOQ81" s="176"/>
      <c r="LOR81" s="176"/>
      <c r="LOS81" s="176"/>
      <c r="LOT81" s="176"/>
      <c r="LOU81" s="176"/>
      <c r="LOV81" s="176"/>
      <c r="LOW81" s="176"/>
      <c r="LOX81" s="176"/>
      <c r="LOY81" s="176"/>
      <c r="LOZ81" s="176"/>
      <c r="LPA81" s="176"/>
      <c r="LPB81" s="176"/>
      <c r="LPC81" s="176"/>
      <c r="LPD81" s="176"/>
      <c r="LPE81" s="176"/>
      <c r="LPF81" s="176"/>
      <c r="LPG81" s="176"/>
      <c r="LPH81" s="176"/>
      <c r="LPI81" s="176"/>
      <c r="LPJ81" s="176"/>
      <c r="LPK81" s="176"/>
      <c r="LPL81" s="176"/>
      <c r="LPM81" s="176"/>
      <c r="LPN81" s="176"/>
      <c r="LPO81" s="176"/>
      <c r="LPP81" s="176"/>
      <c r="LPQ81" s="176"/>
      <c r="LPR81" s="176"/>
      <c r="LPS81" s="176"/>
      <c r="LPT81" s="176"/>
      <c r="LPU81" s="176"/>
      <c r="LPV81" s="176"/>
      <c r="LPW81" s="176"/>
      <c r="LPX81" s="176"/>
      <c r="LPY81" s="176"/>
      <c r="LPZ81" s="176"/>
      <c r="LQA81" s="176"/>
      <c r="LQB81" s="176"/>
      <c r="LQC81" s="176"/>
      <c r="LQD81" s="176"/>
      <c r="LQE81" s="176"/>
      <c r="LQF81" s="176"/>
      <c r="LQG81" s="176"/>
      <c r="LQH81" s="176"/>
      <c r="LQI81" s="176"/>
      <c r="LQJ81" s="176"/>
      <c r="LQK81" s="176"/>
      <c r="LQL81" s="176"/>
      <c r="LQM81" s="176"/>
      <c r="LQN81" s="176"/>
      <c r="LQO81" s="176"/>
      <c r="LQP81" s="176"/>
      <c r="LQQ81" s="176"/>
      <c r="LQR81" s="176"/>
      <c r="LQS81" s="176"/>
      <c r="LQT81" s="176"/>
      <c r="LQU81" s="176"/>
      <c r="LQV81" s="176"/>
      <c r="LQW81" s="176"/>
      <c r="LQX81" s="176"/>
      <c r="LQY81" s="176"/>
      <c r="LQZ81" s="176"/>
      <c r="LRA81" s="176"/>
      <c r="LRB81" s="176"/>
      <c r="LRC81" s="176"/>
      <c r="LRD81" s="176"/>
      <c r="LRE81" s="176"/>
      <c r="LRF81" s="176"/>
      <c r="LRG81" s="176"/>
      <c r="LRH81" s="176"/>
      <c r="LRI81" s="176"/>
      <c r="LRJ81" s="176"/>
      <c r="LRK81" s="176"/>
      <c r="LRL81" s="176"/>
      <c r="LRM81" s="176"/>
      <c r="LRN81" s="176"/>
      <c r="LRO81" s="176"/>
      <c r="LRP81" s="176"/>
      <c r="LRQ81" s="176"/>
      <c r="LRR81" s="176"/>
      <c r="LRS81" s="176"/>
      <c r="LRT81" s="176"/>
      <c r="LRU81" s="176"/>
      <c r="LRV81" s="176"/>
      <c r="LRW81" s="176"/>
      <c r="LRX81" s="176"/>
      <c r="LRY81" s="176"/>
      <c r="LRZ81" s="176"/>
      <c r="LSA81" s="176"/>
      <c r="LSB81" s="176"/>
      <c r="LSC81" s="176"/>
      <c r="LSD81" s="176"/>
      <c r="LSE81" s="176"/>
      <c r="LSF81" s="176"/>
      <c r="LSG81" s="176"/>
      <c r="LSH81" s="176"/>
      <c r="LSI81" s="176"/>
      <c r="LSJ81" s="176"/>
      <c r="LSK81" s="176"/>
      <c r="LSL81" s="176"/>
      <c r="LSM81" s="176"/>
      <c r="LSN81" s="176"/>
      <c r="LSO81" s="176"/>
      <c r="LSP81" s="176"/>
      <c r="LSQ81" s="176"/>
      <c r="LSR81" s="176"/>
      <c r="LSS81" s="176"/>
      <c r="LST81" s="176"/>
      <c r="LSU81" s="176"/>
      <c r="LSV81" s="176"/>
      <c r="LSW81" s="176"/>
      <c r="LSX81" s="176"/>
      <c r="LSY81" s="176"/>
      <c r="LSZ81" s="176"/>
      <c r="LTA81" s="176"/>
      <c r="LTB81" s="176"/>
      <c r="LTC81" s="176"/>
      <c r="LTD81" s="176"/>
      <c r="LTE81" s="176"/>
      <c r="LTF81" s="176"/>
      <c r="LTG81" s="176"/>
      <c r="LTH81" s="176"/>
      <c r="LTI81" s="176"/>
      <c r="LTJ81" s="176"/>
      <c r="LTK81" s="176"/>
      <c r="LTL81" s="176"/>
      <c r="LTM81" s="176"/>
      <c r="LTN81" s="176"/>
      <c r="LTO81" s="176"/>
      <c r="LTP81" s="176"/>
      <c r="LTQ81" s="176"/>
      <c r="LTR81" s="176"/>
      <c r="LTS81" s="176"/>
      <c r="LTT81" s="176"/>
      <c r="LTU81" s="176"/>
      <c r="LTV81" s="176"/>
      <c r="LTW81" s="176"/>
      <c r="LTX81" s="176"/>
      <c r="LTY81" s="176"/>
      <c r="LTZ81" s="176"/>
      <c r="LUA81" s="176"/>
      <c r="LUB81" s="176"/>
      <c r="LUC81" s="176"/>
      <c r="LUD81" s="176"/>
      <c r="LUE81" s="176"/>
      <c r="LUF81" s="176"/>
      <c r="LUG81" s="176"/>
      <c r="LUH81" s="176"/>
      <c r="LUI81" s="176"/>
      <c r="LUJ81" s="176"/>
      <c r="LUK81" s="176"/>
      <c r="LUL81" s="176"/>
      <c r="LUM81" s="176"/>
      <c r="LUN81" s="176"/>
      <c r="LUO81" s="176"/>
      <c r="LUP81" s="176"/>
      <c r="LUQ81" s="176"/>
      <c r="LUR81" s="176"/>
      <c r="LUS81" s="176"/>
      <c r="LUT81" s="176"/>
      <c r="LUU81" s="176"/>
      <c r="LUV81" s="176"/>
      <c r="LUW81" s="176"/>
      <c r="LUX81" s="176"/>
      <c r="LUY81" s="176"/>
      <c r="LUZ81" s="176"/>
      <c r="LVA81" s="176"/>
      <c r="LVB81" s="176"/>
      <c r="LVC81" s="176"/>
      <c r="LVD81" s="176"/>
      <c r="LVE81" s="176"/>
      <c r="LVF81" s="176"/>
      <c r="LVG81" s="176"/>
      <c r="LVH81" s="176"/>
      <c r="LVI81" s="176"/>
      <c r="LVJ81" s="176"/>
      <c r="LVK81" s="176"/>
      <c r="LVL81" s="176"/>
      <c r="LVM81" s="176"/>
      <c r="LVN81" s="176"/>
      <c r="LVO81" s="176"/>
      <c r="LVP81" s="176"/>
      <c r="LVQ81" s="176"/>
      <c r="LVR81" s="176"/>
      <c r="LVS81" s="176"/>
      <c r="LVT81" s="176"/>
      <c r="LVU81" s="176"/>
      <c r="LVV81" s="176"/>
      <c r="LVW81" s="176"/>
      <c r="LVX81" s="176"/>
      <c r="LVY81" s="176"/>
      <c r="LVZ81" s="176"/>
      <c r="LWA81" s="176"/>
      <c r="LWB81" s="176"/>
      <c r="LWC81" s="176"/>
      <c r="LWD81" s="176"/>
      <c r="LWE81" s="176"/>
      <c r="LWF81" s="176"/>
      <c r="LWG81" s="176"/>
      <c r="LWH81" s="176"/>
      <c r="LWI81" s="176"/>
      <c r="LWJ81" s="176"/>
      <c r="LWK81" s="176"/>
      <c r="LWL81" s="176"/>
      <c r="LWM81" s="176"/>
      <c r="LWN81" s="176"/>
      <c r="LWO81" s="176"/>
      <c r="LWP81" s="176"/>
      <c r="LWQ81" s="176"/>
      <c r="LWR81" s="176"/>
      <c r="LWS81" s="176"/>
      <c r="LWT81" s="176"/>
      <c r="LWU81" s="176"/>
      <c r="LWV81" s="176"/>
      <c r="LWW81" s="176"/>
      <c r="LWX81" s="176"/>
      <c r="LWY81" s="176"/>
      <c r="LWZ81" s="176"/>
      <c r="LXA81" s="176"/>
      <c r="LXB81" s="176"/>
      <c r="LXC81" s="176"/>
      <c r="LXD81" s="176"/>
      <c r="LXE81" s="176"/>
      <c r="LXF81" s="176"/>
      <c r="LXG81" s="176"/>
      <c r="LXH81" s="176"/>
      <c r="LXI81" s="176"/>
      <c r="LXJ81" s="176"/>
      <c r="LXK81" s="176"/>
      <c r="LXL81" s="176"/>
      <c r="LXM81" s="176"/>
      <c r="LXN81" s="176"/>
      <c r="LXO81" s="176"/>
      <c r="LXP81" s="176"/>
      <c r="LXQ81" s="176"/>
      <c r="LXR81" s="176"/>
      <c r="LXS81" s="176"/>
      <c r="LXT81" s="176"/>
      <c r="LXU81" s="176"/>
      <c r="LXV81" s="176"/>
      <c r="LXW81" s="176"/>
      <c r="LXX81" s="176"/>
      <c r="LXY81" s="176"/>
      <c r="LXZ81" s="176"/>
      <c r="LYA81" s="176"/>
      <c r="LYB81" s="176"/>
      <c r="LYC81" s="176"/>
      <c r="LYD81" s="176"/>
      <c r="LYE81" s="176"/>
      <c r="LYF81" s="176"/>
      <c r="LYG81" s="176"/>
      <c r="LYH81" s="176"/>
      <c r="LYI81" s="176"/>
      <c r="LYJ81" s="176"/>
      <c r="LYK81" s="176"/>
      <c r="LYL81" s="176"/>
      <c r="LYM81" s="176"/>
      <c r="LYN81" s="176"/>
      <c r="LYO81" s="176"/>
      <c r="LYP81" s="176"/>
      <c r="LYQ81" s="176"/>
      <c r="LYR81" s="176"/>
      <c r="LYS81" s="176"/>
      <c r="LYT81" s="176"/>
      <c r="LYU81" s="176"/>
      <c r="LYV81" s="176"/>
      <c r="LYW81" s="176"/>
      <c r="LYX81" s="176"/>
      <c r="LYY81" s="176"/>
      <c r="LYZ81" s="176"/>
      <c r="LZA81" s="176"/>
      <c r="LZB81" s="176"/>
      <c r="LZC81" s="176"/>
      <c r="LZD81" s="176"/>
      <c r="LZE81" s="176"/>
      <c r="LZF81" s="176"/>
      <c r="LZG81" s="176"/>
      <c r="LZH81" s="176"/>
      <c r="LZI81" s="176"/>
      <c r="LZJ81" s="176"/>
      <c r="LZK81" s="176"/>
      <c r="LZL81" s="176"/>
      <c r="LZM81" s="176"/>
      <c r="LZN81" s="176"/>
      <c r="LZO81" s="176"/>
      <c r="LZP81" s="176"/>
      <c r="LZQ81" s="176"/>
      <c r="LZR81" s="176"/>
      <c r="LZS81" s="176"/>
      <c r="LZT81" s="176"/>
      <c r="LZU81" s="176"/>
      <c r="LZV81" s="176"/>
      <c r="LZW81" s="176"/>
      <c r="LZX81" s="176"/>
      <c r="LZY81" s="176"/>
      <c r="LZZ81" s="176"/>
      <c r="MAA81" s="176"/>
      <c r="MAB81" s="176"/>
      <c r="MAC81" s="176"/>
      <c r="MAD81" s="176"/>
      <c r="MAE81" s="176"/>
      <c r="MAF81" s="176"/>
      <c r="MAG81" s="176"/>
      <c r="MAH81" s="176"/>
      <c r="MAI81" s="176"/>
      <c r="MAJ81" s="176"/>
      <c r="MAK81" s="176"/>
      <c r="MAL81" s="176"/>
      <c r="MAM81" s="176"/>
      <c r="MAN81" s="176"/>
      <c r="MAO81" s="176"/>
      <c r="MAP81" s="176"/>
      <c r="MAQ81" s="176"/>
      <c r="MAR81" s="176"/>
      <c r="MAS81" s="176"/>
      <c r="MAT81" s="176"/>
      <c r="MAU81" s="176"/>
      <c r="MAV81" s="176"/>
      <c r="MAW81" s="176"/>
      <c r="MAX81" s="176"/>
      <c r="MAY81" s="176"/>
      <c r="MAZ81" s="176"/>
      <c r="MBA81" s="176"/>
      <c r="MBB81" s="176"/>
      <c r="MBC81" s="176"/>
      <c r="MBD81" s="176"/>
      <c r="MBE81" s="176"/>
      <c r="MBF81" s="176"/>
      <c r="MBG81" s="176"/>
      <c r="MBH81" s="176"/>
      <c r="MBI81" s="176"/>
      <c r="MBJ81" s="176"/>
      <c r="MBK81" s="176"/>
      <c r="MBL81" s="176"/>
      <c r="MBM81" s="176"/>
      <c r="MBN81" s="176"/>
      <c r="MBO81" s="176"/>
      <c r="MBP81" s="176"/>
      <c r="MBQ81" s="176"/>
      <c r="MBR81" s="176"/>
      <c r="MBS81" s="176"/>
      <c r="MBT81" s="176"/>
      <c r="MBU81" s="176"/>
      <c r="MBV81" s="176"/>
      <c r="MBW81" s="176"/>
      <c r="MBX81" s="176"/>
      <c r="MBY81" s="176"/>
      <c r="MBZ81" s="176"/>
      <c r="MCA81" s="176"/>
      <c r="MCB81" s="176"/>
      <c r="MCC81" s="176"/>
      <c r="MCD81" s="176"/>
      <c r="MCE81" s="176"/>
      <c r="MCF81" s="176"/>
      <c r="MCG81" s="176"/>
      <c r="MCH81" s="176"/>
      <c r="MCI81" s="176"/>
      <c r="MCJ81" s="176"/>
      <c r="MCK81" s="176"/>
      <c r="MCL81" s="176"/>
      <c r="MCM81" s="176"/>
      <c r="MCN81" s="176"/>
      <c r="MCO81" s="176"/>
      <c r="MCP81" s="176"/>
      <c r="MCQ81" s="176"/>
      <c r="MCR81" s="176"/>
      <c r="MCS81" s="176"/>
      <c r="MCT81" s="176"/>
      <c r="MCU81" s="176"/>
      <c r="MCV81" s="176"/>
      <c r="MCW81" s="176"/>
      <c r="MCX81" s="176"/>
      <c r="MCY81" s="176"/>
      <c r="MCZ81" s="176"/>
      <c r="MDA81" s="176"/>
      <c r="MDB81" s="176"/>
      <c r="MDC81" s="176"/>
      <c r="MDD81" s="176"/>
      <c r="MDE81" s="176"/>
      <c r="MDF81" s="176"/>
      <c r="MDG81" s="176"/>
      <c r="MDH81" s="176"/>
      <c r="MDI81" s="176"/>
      <c r="MDJ81" s="176"/>
      <c r="MDK81" s="176"/>
      <c r="MDL81" s="176"/>
      <c r="MDM81" s="176"/>
      <c r="MDN81" s="176"/>
      <c r="MDO81" s="176"/>
      <c r="MDP81" s="176"/>
      <c r="MDQ81" s="176"/>
      <c r="MDR81" s="176"/>
      <c r="MDS81" s="176"/>
      <c r="MDT81" s="176"/>
      <c r="MDU81" s="176"/>
      <c r="MDV81" s="176"/>
      <c r="MDW81" s="176"/>
      <c r="MDX81" s="176"/>
      <c r="MDY81" s="176"/>
      <c r="MDZ81" s="176"/>
      <c r="MEA81" s="176"/>
      <c r="MEB81" s="176"/>
      <c r="MEC81" s="176"/>
      <c r="MED81" s="176"/>
      <c r="MEE81" s="176"/>
      <c r="MEF81" s="176"/>
      <c r="MEG81" s="176"/>
      <c r="MEH81" s="176"/>
      <c r="MEI81" s="176"/>
      <c r="MEJ81" s="176"/>
      <c r="MEK81" s="176"/>
      <c r="MEL81" s="176"/>
      <c r="MEM81" s="176"/>
      <c r="MEN81" s="176"/>
      <c r="MEO81" s="176"/>
      <c r="MEP81" s="176"/>
      <c r="MEQ81" s="176"/>
      <c r="MER81" s="176"/>
      <c r="MES81" s="176"/>
      <c r="MET81" s="176"/>
      <c r="MEU81" s="176"/>
      <c r="MEV81" s="176"/>
      <c r="MEW81" s="176"/>
      <c r="MEX81" s="176"/>
      <c r="MEY81" s="176"/>
      <c r="MEZ81" s="176"/>
      <c r="MFA81" s="176"/>
      <c r="MFB81" s="176"/>
      <c r="MFC81" s="176"/>
      <c r="MFD81" s="176"/>
      <c r="MFE81" s="176"/>
      <c r="MFF81" s="176"/>
      <c r="MFG81" s="176"/>
      <c r="MFH81" s="176"/>
      <c r="MFI81" s="176"/>
      <c r="MFJ81" s="176"/>
      <c r="MFK81" s="176"/>
      <c r="MFL81" s="176"/>
      <c r="MFM81" s="176"/>
      <c r="MFN81" s="176"/>
      <c r="MFO81" s="176"/>
      <c r="MFP81" s="176"/>
      <c r="MFQ81" s="176"/>
      <c r="MFR81" s="176"/>
      <c r="MFS81" s="176"/>
      <c r="MFT81" s="176"/>
      <c r="MFU81" s="176"/>
      <c r="MFV81" s="176"/>
      <c r="MFW81" s="176"/>
      <c r="MFX81" s="176"/>
      <c r="MFY81" s="176"/>
      <c r="MFZ81" s="176"/>
      <c r="MGA81" s="176"/>
      <c r="MGB81" s="176"/>
      <c r="MGC81" s="176"/>
      <c r="MGD81" s="176"/>
      <c r="MGE81" s="176"/>
      <c r="MGF81" s="176"/>
      <c r="MGG81" s="176"/>
      <c r="MGH81" s="176"/>
      <c r="MGI81" s="176"/>
      <c r="MGJ81" s="176"/>
      <c r="MGK81" s="176"/>
      <c r="MGL81" s="176"/>
      <c r="MGM81" s="176"/>
      <c r="MGN81" s="176"/>
      <c r="MGO81" s="176"/>
      <c r="MGP81" s="176"/>
      <c r="MGQ81" s="176"/>
      <c r="MGR81" s="176"/>
      <c r="MGS81" s="176"/>
      <c r="MGT81" s="176"/>
      <c r="MGU81" s="176"/>
      <c r="MGV81" s="176"/>
      <c r="MGW81" s="176"/>
      <c r="MGX81" s="176"/>
      <c r="MGY81" s="176"/>
      <c r="MGZ81" s="176"/>
      <c r="MHA81" s="176"/>
      <c r="MHB81" s="176"/>
      <c r="MHC81" s="176"/>
      <c r="MHD81" s="176"/>
      <c r="MHE81" s="176"/>
      <c r="MHF81" s="176"/>
      <c r="MHG81" s="176"/>
      <c r="MHH81" s="176"/>
      <c r="MHI81" s="176"/>
      <c r="MHJ81" s="176"/>
      <c r="MHK81" s="176"/>
      <c r="MHL81" s="176"/>
      <c r="MHM81" s="176"/>
      <c r="MHN81" s="176"/>
      <c r="MHO81" s="176"/>
      <c r="MHP81" s="176"/>
      <c r="MHQ81" s="176"/>
      <c r="MHR81" s="176"/>
      <c r="MHS81" s="176"/>
      <c r="MHT81" s="176"/>
      <c r="MHU81" s="176"/>
      <c r="MHV81" s="176"/>
      <c r="MHW81" s="176"/>
      <c r="MHX81" s="176"/>
      <c r="MHY81" s="176"/>
      <c r="MHZ81" s="176"/>
      <c r="MIA81" s="176"/>
      <c r="MIB81" s="176"/>
      <c r="MIC81" s="176"/>
      <c r="MID81" s="176"/>
      <c r="MIE81" s="176"/>
      <c r="MIF81" s="176"/>
      <c r="MIG81" s="176"/>
      <c r="MIH81" s="176"/>
      <c r="MII81" s="176"/>
      <c r="MIJ81" s="176"/>
      <c r="MIK81" s="176"/>
      <c r="MIL81" s="176"/>
      <c r="MIM81" s="176"/>
      <c r="MIN81" s="176"/>
      <c r="MIO81" s="176"/>
      <c r="MIP81" s="176"/>
      <c r="MIQ81" s="176"/>
      <c r="MIR81" s="176"/>
      <c r="MIS81" s="176"/>
      <c r="MIT81" s="176"/>
      <c r="MIU81" s="176"/>
      <c r="MIV81" s="176"/>
      <c r="MIW81" s="176"/>
      <c r="MIX81" s="176"/>
      <c r="MIY81" s="176"/>
      <c r="MIZ81" s="176"/>
      <c r="MJA81" s="176"/>
      <c r="MJB81" s="176"/>
      <c r="MJC81" s="176"/>
      <c r="MJD81" s="176"/>
      <c r="MJE81" s="176"/>
      <c r="MJF81" s="176"/>
      <c r="MJG81" s="176"/>
      <c r="MJH81" s="176"/>
      <c r="MJI81" s="176"/>
      <c r="MJJ81" s="176"/>
      <c r="MJK81" s="176"/>
      <c r="MJL81" s="176"/>
      <c r="MJM81" s="176"/>
      <c r="MJN81" s="176"/>
      <c r="MJO81" s="176"/>
      <c r="MJP81" s="176"/>
      <c r="MJQ81" s="176"/>
      <c r="MJR81" s="176"/>
      <c r="MJS81" s="176"/>
      <c r="MJT81" s="176"/>
      <c r="MJU81" s="176"/>
      <c r="MJV81" s="176"/>
      <c r="MJW81" s="176"/>
      <c r="MJX81" s="176"/>
      <c r="MJY81" s="176"/>
      <c r="MJZ81" s="176"/>
      <c r="MKA81" s="176"/>
      <c r="MKB81" s="176"/>
      <c r="MKC81" s="176"/>
      <c r="MKD81" s="176"/>
      <c r="MKE81" s="176"/>
      <c r="MKF81" s="176"/>
      <c r="MKG81" s="176"/>
      <c r="MKH81" s="176"/>
      <c r="MKI81" s="176"/>
      <c r="MKJ81" s="176"/>
      <c r="MKK81" s="176"/>
      <c r="MKL81" s="176"/>
      <c r="MKM81" s="176"/>
      <c r="MKN81" s="176"/>
      <c r="MKO81" s="176"/>
      <c r="MKP81" s="176"/>
      <c r="MKQ81" s="176"/>
      <c r="MKR81" s="176"/>
      <c r="MKS81" s="176"/>
      <c r="MKT81" s="176"/>
      <c r="MKU81" s="176"/>
      <c r="MKV81" s="176"/>
      <c r="MKW81" s="176"/>
      <c r="MKX81" s="176"/>
      <c r="MKY81" s="176"/>
      <c r="MKZ81" s="176"/>
      <c r="MLA81" s="176"/>
      <c r="MLB81" s="176"/>
      <c r="MLC81" s="176"/>
      <c r="MLD81" s="176"/>
      <c r="MLE81" s="176"/>
      <c r="MLF81" s="176"/>
      <c r="MLG81" s="176"/>
      <c r="MLH81" s="176"/>
      <c r="MLI81" s="176"/>
      <c r="MLJ81" s="176"/>
      <c r="MLK81" s="176"/>
      <c r="MLL81" s="176"/>
      <c r="MLM81" s="176"/>
      <c r="MLN81" s="176"/>
      <c r="MLO81" s="176"/>
      <c r="MLP81" s="176"/>
      <c r="MLQ81" s="176"/>
      <c r="MLR81" s="176"/>
      <c r="MLS81" s="176"/>
      <c r="MLT81" s="176"/>
      <c r="MLU81" s="176"/>
      <c r="MLV81" s="176"/>
      <c r="MLW81" s="176"/>
      <c r="MLX81" s="176"/>
      <c r="MLY81" s="176"/>
      <c r="MLZ81" s="176"/>
      <c r="MMA81" s="176"/>
      <c r="MMB81" s="176"/>
      <c r="MMC81" s="176"/>
      <c r="MMD81" s="176"/>
      <c r="MME81" s="176"/>
      <c r="MMF81" s="176"/>
      <c r="MMG81" s="176"/>
      <c r="MMH81" s="176"/>
      <c r="MMI81" s="176"/>
      <c r="MMJ81" s="176"/>
      <c r="MMK81" s="176"/>
      <c r="MML81" s="176"/>
      <c r="MMM81" s="176"/>
      <c r="MMN81" s="176"/>
      <c r="MMO81" s="176"/>
      <c r="MMP81" s="176"/>
      <c r="MMQ81" s="176"/>
      <c r="MMR81" s="176"/>
      <c r="MMS81" s="176"/>
      <c r="MMT81" s="176"/>
      <c r="MMU81" s="176"/>
      <c r="MMV81" s="176"/>
      <c r="MMW81" s="176"/>
      <c r="MMX81" s="176"/>
      <c r="MMY81" s="176"/>
      <c r="MMZ81" s="176"/>
      <c r="MNA81" s="176"/>
      <c r="MNB81" s="176"/>
      <c r="MNC81" s="176"/>
      <c r="MND81" s="176"/>
      <c r="MNE81" s="176"/>
      <c r="MNF81" s="176"/>
      <c r="MNG81" s="176"/>
      <c r="MNH81" s="176"/>
      <c r="MNI81" s="176"/>
      <c r="MNJ81" s="176"/>
      <c r="MNK81" s="176"/>
      <c r="MNL81" s="176"/>
      <c r="MNM81" s="176"/>
      <c r="MNN81" s="176"/>
      <c r="MNO81" s="176"/>
      <c r="MNP81" s="176"/>
      <c r="MNQ81" s="176"/>
      <c r="MNR81" s="176"/>
      <c r="MNS81" s="176"/>
      <c r="MNT81" s="176"/>
      <c r="MNU81" s="176"/>
      <c r="MNV81" s="176"/>
      <c r="MNW81" s="176"/>
      <c r="MNX81" s="176"/>
      <c r="MNY81" s="176"/>
      <c r="MNZ81" s="176"/>
      <c r="MOA81" s="176"/>
      <c r="MOB81" s="176"/>
      <c r="MOC81" s="176"/>
      <c r="MOD81" s="176"/>
      <c r="MOE81" s="176"/>
      <c r="MOF81" s="176"/>
      <c r="MOG81" s="176"/>
      <c r="MOH81" s="176"/>
      <c r="MOI81" s="176"/>
      <c r="MOJ81" s="176"/>
      <c r="MOK81" s="176"/>
      <c r="MOL81" s="176"/>
      <c r="MOM81" s="176"/>
      <c r="MON81" s="176"/>
      <c r="MOO81" s="176"/>
      <c r="MOP81" s="176"/>
      <c r="MOQ81" s="176"/>
      <c r="MOR81" s="176"/>
      <c r="MOS81" s="176"/>
      <c r="MOT81" s="176"/>
      <c r="MOU81" s="176"/>
      <c r="MOV81" s="176"/>
      <c r="MOW81" s="176"/>
      <c r="MOX81" s="176"/>
      <c r="MOY81" s="176"/>
      <c r="MOZ81" s="176"/>
      <c r="MPA81" s="176"/>
      <c r="MPB81" s="176"/>
      <c r="MPC81" s="176"/>
      <c r="MPD81" s="176"/>
      <c r="MPE81" s="176"/>
      <c r="MPF81" s="176"/>
      <c r="MPG81" s="176"/>
      <c r="MPH81" s="176"/>
      <c r="MPI81" s="176"/>
      <c r="MPJ81" s="176"/>
      <c r="MPK81" s="176"/>
      <c r="MPL81" s="176"/>
      <c r="MPM81" s="176"/>
      <c r="MPN81" s="176"/>
      <c r="MPO81" s="176"/>
      <c r="MPP81" s="176"/>
      <c r="MPQ81" s="176"/>
      <c r="MPR81" s="176"/>
      <c r="MPS81" s="176"/>
      <c r="MPT81" s="176"/>
      <c r="MPU81" s="176"/>
      <c r="MPV81" s="176"/>
      <c r="MPW81" s="176"/>
      <c r="MPX81" s="176"/>
      <c r="MPY81" s="176"/>
      <c r="MPZ81" s="176"/>
      <c r="MQA81" s="176"/>
      <c r="MQB81" s="176"/>
      <c r="MQC81" s="176"/>
      <c r="MQD81" s="176"/>
      <c r="MQE81" s="176"/>
      <c r="MQF81" s="176"/>
      <c r="MQG81" s="176"/>
      <c r="MQH81" s="176"/>
      <c r="MQI81" s="176"/>
      <c r="MQJ81" s="176"/>
      <c r="MQK81" s="176"/>
      <c r="MQL81" s="176"/>
      <c r="MQM81" s="176"/>
      <c r="MQN81" s="176"/>
      <c r="MQO81" s="176"/>
      <c r="MQP81" s="176"/>
      <c r="MQQ81" s="176"/>
      <c r="MQR81" s="176"/>
      <c r="MQS81" s="176"/>
      <c r="MQT81" s="176"/>
      <c r="MQU81" s="176"/>
      <c r="MQV81" s="176"/>
      <c r="MQW81" s="176"/>
      <c r="MQX81" s="176"/>
      <c r="MQY81" s="176"/>
      <c r="MQZ81" s="176"/>
      <c r="MRA81" s="176"/>
      <c r="MRB81" s="176"/>
      <c r="MRC81" s="176"/>
      <c r="MRD81" s="176"/>
      <c r="MRE81" s="176"/>
      <c r="MRF81" s="176"/>
      <c r="MRG81" s="176"/>
      <c r="MRH81" s="176"/>
      <c r="MRI81" s="176"/>
      <c r="MRJ81" s="176"/>
      <c r="MRK81" s="176"/>
      <c r="MRL81" s="176"/>
      <c r="MRM81" s="176"/>
      <c r="MRN81" s="176"/>
      <c r="MRO81" s="176"/>
      <c r="MRP81" s="176"/>
      <c r="MRQ81" s="176"/>
      <c r="MRR81" s="176"/>
      <c r="MRS81" s="176"/>
      <c r="MRT81" s="176"/>
      <c r="MRU81" s="176"/>
      <c r="MRV81" s="176"/>
      <c r="MRW81" s="176"/>
      <c r="MRX81" s="176"/>
      <c r="MRY81" s="176"/>
      <c r="MRZ81" s="176"/>
      <c r="MSA81" s="176"/>
      <c r="MSB81" s="176"/>
      <c r="MSC81" s="176"/>
      <c r="MSD81" s="176"/>
      <c r="MSE81" s="176"/>
      <c r="MSF81" s="176"/>
      <c r="MSG81" s="176"/>
      <c r="MSH81" s="176"/>
      <c r="MSI81" s="176"/>
      <c r="MSJ81" s="176"/>
      <c r="MSK81" s="176"/>
      <c r="MSL81" s="176"/>
      <c r="MSM81" s="176"/>
      <c r="MSN81" s="176"/>
      <c r="MSO81" s="176"/>
      <c r="MSP81" s="176"/>
      <c r="MSQ81" s="176"/>
      <c r="MSR81" s="176"/>
      <c r="MSS81" s="176"/>
      <c r="MST81" s="176"/>
      <c r="MSU81" s="176"/>
      <c r="MSV81" s="176"/>
      <c r="MSW81" s="176"/>
      <c r="MSX81" s="176"/>
      <c r="MSY81" s="176"/>
      <c r="MSZ81" s="176"/>
      <c r="MTA81" s="176"/>
      <c r="MTB81" s="176"/>
      <c r="MTC81" s="176"/>
      <c r="MTD81" s="176"/>
      <c r="MTE81" s="176"/>
      <c r="MTF81" s="176"/>
      <c r="MTG81" s="176"/>
      <c r="MTH81" s="176"/>
      <c r="MTI81" s="176"/>
      <c r="MTJ81" s="176"/>
      <c r="MTK81" s="176"/>
      <c r="MTL81" s="176"/>
      <c r="MTM81" s="176"/>
      <c r="MTN81" s="176"/>
      <c r="MTO81" s="176"/>
      <c r="MTP81" s="176"/>
      <c r="MTQ81" s="176"/>
      <c r="MTR81" s="176"/>
      <c r="MTS81" s="176"/>
      <c r="MTT81" s="176"/>
      <c r="MTU81" s="176"/>
      <c r="MTV81" s="176"/>
      <c r="MTW81" s="176"/>
      <c r="MTX81" s="176"/>
      <c r="MTY81" s="176"/>
      <c r="MTZ81" s="176"/>
      <c r="MUA81" s="176"/>
      <c r="MUB81" s="176"/>
      <c r="MUC81" s="176"/>
      <c r="MUD81" s="176"/>
      <c r="MUE81" s="176"/>
      <c r="MUF81" s="176"/>
      <c r="MUG81" s="176"/>
      <c r="MUH81" s="176"/>
      <c r="MUI81" s="176"/>
      <c r="MUJ81" s="176"/>
      <c r="MUK81" s="176"/>
      <c r="MUL81" s="176"/>
      <c r="MUM81" s="176"/>
      <c r="MUN81" s="176"/>
      <c r="MUO81" s="176"/>
      <c r="MUP81" s="176"/>
      <c r="MUQ81" s="176"/>
      <c r="MUR81" s="176"/>
      <c r="MUS81" s="176"/>
      <c r="MUT81" s="176"/>
      <c r="MUU81" s="176"/>
      <c r="MUV81" s="176"/>
      <c r="MUW81" s="176"/>
      <c r="MUX81" s="176"/>
      <c r="MUY81" s="176"/>
      <c r="MUZ81" s="176"/>
      <c r="MVA81" s="176"/>
      <c r="MVB81" s="176"/>
      <c r="MVC81" s="176"/>
      <c r="MVD81" s="176"/>
      <c r="MVE81" s="176"/>
      <c r="MVF81" s="176"/>
      <c r="MVG81" s="176"/>
      <c r="MVH81" s="176"/>
      <c r="MVI81" s="176"/>
      <c r="MVJ81" s="176"/>
      <c r="MVK81" s="176"/>
      <c r="MVL81" s="176"/>
      <c r="MVM81" s="176"/>
      <c r="MVN81" s="176"/>
      <c r="MVO81" s="176"/>
      <c r="MVP81" s="176"/>
      <c r="MVQ81" s="176"/>
      <c r="MVR81" s="176"/>
      <c r="MVS81" s="176"/>
      <c r="MVT81" s="176"/>
      <c r="MVU81" s="176"/>
      <c r="MVV81" s="176"/>
      <c r="MVW81" s="176"/>
      <c r="MVX81" s="176"/>
      <c r="MVY81" s="176"/>
      <c r="MVZ81" s="176"/>
      <c r="MWA81" s="176"/>
      <c r="MWB81" s="176"/>
      <c r="MWC81" s="176"/>
      <c r="MWD81" s="176"/>
      <c r="MWE81" s="176"/>
      <c r="MWF81" s="176"/>
      <c r="MWG81" s="176"/>
      <c r="MWH81" s="176"/>
      <c r="MWI81" s="176"/>
      <c r="MWJ81" s="176"/>
      <c r="MWK81" s="176"/>
      <c r="MWL81" s="176"/>
      <c r="MWM81" s="176"/>
      <c r="MWN81" s="176"/>
      <c r="MWO81" s="176"/>
      <c r="MWP81" s="176"/>
      <c r="MWQ81" s="176"/>
      <c r="MWR81" s="176"/>
      <c r="MWS81" s="176"/>
      <c r="MWT81" s="176"/>
      <c r="MWU81" s="176"/>
      <c r="MWV81" s="176"/>
      <c r="MWW81" s="176"/>
      <c r="MWX81" s="176"/>
      <c r="MWY81" s="176"/>
      <c r="MWZ81" s="176"/>
      <c r="MXA81" s="176"/>
      <c r="MXB81" s="176"/>
      <c r="MXC81" s="176"/>
      <c r="MXD81" s="176"/>
      <c r="MXE81" s="176"/>
      <c r="MXF81" s="176"/>
      <c r="MXG81" s="176"/>
      <c r="MXH81" s="176"/>
      <c r="MXI81" s="176"/>
      <c r="MXJ81" s="176"/>
      <c r="MXK81" s="176"/>
      <c r="MXL81" s="176"/>
      <c r="MXM81" s="176"/>
      <c r="MXN81" s="176"/>
      <c r="MXO81" s="176"/>
      <c r="MXP81" s="176"/>
      <c r="MXQ81" s="176"/>
      <c r="MXR81" s="176"/>
      <c r="MXS81" s="176"/>
      <c r="MXT81" s="176"/>
      <c r="MXU81" s="176"/>
      <c r="MXV81" s="176"/>
      <c r="MXW81" s="176"/>
      <c r="MXX81" s="176"/>
      <c r="MXY81" s="176"/>
      <c r="MXZ81" s="176"/>
      <c r="MYA81" s="176"/>
      <c r="MYB81" s="176"/>
      <c r="MYC81" s="176"/>
      <c r="MYD81" s="176"/>
      <c r="MYE81" s="176"/>
      <c r="MYF81" s="176"/>
      <c r="MYG81" s="176"/>
      <c r="MYH81" s="176"/>
      <c r="MYI81" s="176"/>
      <c r="MYJ81" s="176"/>
      <c r="MYK81" s="176"/>
      <c r="MYL81" s="176"/>
      <c r="MYM81" s="176"/>
      <c r="MYN81" s="176"/>
      <c r="MYO81" s="176"/>
      <c r="MYP81" s="176"/>
      <c r="MYQ81" s="176"/>
      <c r="MYR81" s="176"/>
      <c r="MYS81" s="176"/>
      <c r="MYT81" s="176"/>
      <c r="MYU81" s="176"/>
      <c r="MYV81" s="176"/>
      <c r="MYW81" s="176"/>
      <c r="MYX81" s="176"/>
      <c r="MYY81" s="176"/>
      <c r="MYZ81" s="176"/>
      <c r="MZA81" s="176"/>
      <c r="MZB81" s="176"/>
      <c r="MZC81" s="176"/>
      <c r="MZD81" s="176"/>
      <c r="MZE81" s="176"/>
      <c r="MZF81" s="176"/>
      <c r="MZG81" s="176"/>
      <c r="MZH81" s="176"/>
      <c r="MZI81" s="176"/>
      <c r="MZJ81" s="176"/>
      <c r="MZK81" s="176"/>
      <c r="MZL81" s="176"/>
      <c r="MZM81" s="176"/>
      <c r="MZN81" s="176"/>
      <c r="MZO81" s="176"/>
      <c r="MZP81" s="176"/>
      <c r="MZQ81" s="176"/>
      <c r="MZR81" s="176"/>
      <c r="MZS81" s="176"/>
      <c r="MZT81" s="176"/>
      <c r="MZU81" s="176"/>
      <c r="MZV81" s="176"/>
      <c r="MZW81" s="176"/>
      <c r="MZX81" s="176"/>
      <c r="MZY81" s="176"/>
      <c r="MZZ81" s="176"/>
      <c r="NAA81" s="176"/>
      <c r="NAB81" s="176"/>
      <c r="NAC81" s="176"/>
      <c r="NAD81" s="176"/>
      <c r="NAE81" s="176"/>
      <c r="NAF81" s="176"/>
      <c r="NAG81" s="176"/>
      <c r="NAH81" s="176"/>
      <c r="NAI81" s="176"/>
      <c r="NAJ81" s="176"/>
      <c r="NAK81" s="176"/>
      <c r="NAL81" s="176"/>
      <c r="NAM81" s="176"/>
      <c r="NAN81" s="176"/>
      <c r="NAO81" s="176"/>
      <c r="NAP81" s="176"/>
      <c r="NAQ81" s="176"/>
      <c r="NAR81" s="176"/>
      <c r="NAS81" s="176"/>
      <c r="NAT81" s="176"/>
      <c r="NAU81" s="176"/>
      <c r="NAV81" s="176"/>
      <c r="NAW81" s="176"/>
      <c r="NAX81" s="176"/>
      <c r="NAY81" s="176"/>
      <c r="NAZ81" s="176"/>
      <c r="NBA81" s="176"/>
      <c r="NBB81" s="176"/>
      <c r="NBC81" s="176"/>
      <c r="NBD81" s="176"/>
      <c r="NBE81" s="176"/>
      <c r="NBF81" s="176"/>
      <c r="NBG81" s="176"/>
      <c r="NBH81" s="176"/>
      <c r="NBI81" s="176"/>
      <c r="NBJ81" s="176"/>
      <c r="NBK81" s="176"/>
      <c r="NBL81" s="176"/>
      <c r="NBM81" s="176"/>
      <c r="NBN81" s="176"/>
      <c r="NBO81" s="176"/>
      <c r="NBP81" s="176"/>
      <c r="NBQ81" s="176"/>
      <c r="NBR81" s="176"/>
      <c r="NBS81" s="176"/>
      <c r="NBT81" s="176"/>
      <c r="NBU81" s="176"/>
      <c r="NBV81" s="176"/>
      <c r="NBW81" s="176"/>
      <c r="NBX81" s="176"/>
      <c r="NBY81" s="176"/>
      <c r="NBZ81" s="176"/>
      <c r="NCA81" s="176"/>
      <c r="NCB81" s="176"/>
      <c r="NCC81" s="176"/>
      <c r="NCD81" s="176"/>
      <c r="NCE81" s="176"/>
      <c r="NCF81" s="176"/>
      <c r="NCG81" s="176"/>
      <c r="NCH81" s="176"/>
      <c r="NCI81" s="176"/>
      <c r="NCJ81" s="176"/>
      <c r="NCK81" s="176"/>
      <c r="NCL81" s="176"/>
      <c r="NCM81" s="176"/>
      <c r="NCN81" s="176"/>
      <c r="NCO81" s="176"/>
      <c r="NCP81" s="176"/>
      <c r="NCQ81" s="176"/>
      <c r="NCR81" s="176"/>
      <c r="NCS81" s="176"/>
      <c r="NCT81" s="176"/>
      <c r="NCU81" s="176"/>
      <c r="NCV81" s="176"/>
      <c r="NCW81" s="176"/>
      <c r="NCX81" s="176"/>
      <c r="NCY81" s="176"/>
      <c r="NCZ81" s="176"/>
      <c r="NDA81" s="176"/>
      <c r="NDB81" s="176"/>
      <c r="NDC81" s="176"/>
      <c r="NDD81" s="176"/>
      <c r="NDE81" s="176"/>
      <c r="NDF81" s="176"/>
      <c r="NDG81" s="176"/>
      <c r="NDH81" s="176"/>
      <c r="NDI81" s="176"/>
      <c r="NDJ81" s="176"/>
      <c r="NDK81" s="176"/>
      <c r="NDL81" s="176"/>
      <c r="NDM81" s="176"/>
      <c r="NDN81" s="176"/>
      <c r="NDO81" s="176"/>
      <c r="NDP81" s="176"/>
      <c r="NDQ81" s="176"/>
      <c r="NDR81" s="176"/>
      <c r="NDS81" s="176"/>
      <c r="NDT81" s="176"/>
      <c r="NDU81" s="176"/>
      <c r="NDV81" s="176"/>
      <c r="NDW81" s="176"/>
      <c r="NDX81" s="176"/>
      <c r="NDY81" s="176"/>
      <c r="NDZ81" s="176"/>
      <c r="NEA81" s="176"/>
      <c r="NEB81" s="176"/>
      <c r="NEC81" s="176"/>
      <c r="NED81" s="176"/>
      <c r="NEE81" s="176"/>
      <c r="NEF81" s="176"/>
      <c r="NEG81" s="176"/>
      <c r="NEH81" s="176"/>
      <c r="NEI81" s="176"/>
      <c r="NEJ81" s="176"/>
      <c r="NEK81" s="176"/>
      <c r="NEL81" s="176"/>
      <c r="NEM81" s="176"/>
      <c r="NEN81" s="176"/>
      <c r="NEO81" s="176"/>
      <c r="NEP81" s="176"/>
      <c r="NEQ81" s="176"/>
      <c r="NER81" s="176"/>
      <c r="NES81" s="176"/>
      <c r="NET81" s="176"/>
      <c r="NEU81" s="176"/>
      <c r="NEV81" s="176"/>
      <c r="NEW81" s="176"/>
      <c r="NEX81" s="176"/>
      <c r="NEY81" s="176"/>
      <c r="NEZ81" s="176"/>
      <c r="NFA81" s="176"/>
      <c r="NFB81" s="176"/>
      <c r="NFC81" s="176"/>
      <c r="NFD81" s="176"/>
      <c r="NFE81" s="176"/>
      <c r="NFF81" s="176"/>
      <c r="NFG81" s="176"/>
      <c r="NFH81" s="176"/>
      <c r="NFI81" s="176"/>
      <c r="NFJ81" s="176"/>
      <c r="NFK81" s="176"/>
      <c r="NFL81" s="176"/>
      <c r="NFM81" s="176"/>
      <c r="NFN81" s="176"/>
      <c r="NFO81" s="176"/>
      <c r="NFP81" s="176"/>
      <c r="NFQ81" s="176"/>
      <c r="NFR81" s="176"/>
      <c r="NFS81" s="176"/>
      <c r="NFT81" s="176"/>
      <c r="NFU81" s="176"/>
      <c r="NFV81" s="176"/>
      <c r="NFW81" s="176"/>
      <c r="NFX81" s="176"/>
      <c r="NFY81" s="176"/>
      <c r="NFZ81" s="176"/>
      <c r="NGA81" s="176"/>
      <c r="NGB81" s="176"/>
      <c r="NGC81" s="176"/>
      <c r="NGD81" s="176"/>
      <c r="NGE81" s="176"/>
      <c r="NGF81" s="176"/>
      <c r="NGG81" s="176"/>
      <c r="NGH81" s="176"/>
      <c r="NGI81" s="176"/>
      <c r="NGJ81" s="176"/>
      <c r="NGK81" s="176"/>
      <c r="NGL81" s="176"/>
      <c r="NGM81" s="176"/>
      <c r="NGN81" s="176"/>
      <c r="NGO81" s="176"/>
      <c r="NGP81" s="176"/>
      <c r="NGQ81" s="176"/>
      <c r="NGR81" s="176"/>
      <c r="NGS81" s="176"/>
      <c r="NGT81" s="176"/>
      <c r="NGU81" s="176"/>
      <c r="NGV81" s="176"/>
      <c r="NGW81" s="176"/>
      <c r="NGX81" s="176"/>
      <c r="NGY81" s="176"/>
      <c r="NGZ81" s="176"/>
      <c r="NHA81" s="176"/>
      <c r="NHB81" s="176"/>
      <c r="NHC81" s="176"/>
      <c r="NHD81" s="176"/>
      <c r="NHE81" s="176"/>
      <c r="NHF81" s="176"/>
      <c r="NHG81" s="176"/>
      <c r="NHH81" s="176"/>
      <c r="NHI81" s="176"/>
      <c r="NHJ81" s="176"/>
      <c r="NHK81" s="176"/>
      <c r="NHL81" s="176"/>
      <c r="NHM81" s="176"/>
      <c r="NHN81" s="176"/>
      <c r="NHO81" s="176"/>
      <c r="NHP81" s="176"/>
      <c r="NHQ81" s="176"/>
      <c r="NHR81" s="176"/>
      <c r="NHS81" s="176"/>
      <c r="NHT81" s="176"/>
      <c r="NHU81" s="176"/>
      <c r="NHV81" s="176"/>
      <c r="NHW81" s="176"/>
      <c r="NHX81" s="176"/>
      <c r="NHY81" s="176"/>
      <c r="NHZ81" s="176"/>
      <c r="NIA81" s="176"/>
      <c r="NIB81" s="176"/>
      <c r="NIC81" s="176"/>
      <c r="NID81" s="176"/>
      <c r="NIE81" s="176"/>
      <c r="NIF81" s="176"/>
      <c r="NIG81" s="176"/>
      <c r="NIH81" s="176"/>
      <c r="NII81" s="176"/>
      <c r="NIJ81" s="176"/>
      <c r="NIK81" s="176"/>
      <c r="NIL81" s="176"/>
      <c r="NIM81" s="176"/>
      <c r="NIN81" s="176"/>
      <c r="NIO81" s="176"/>
      <c r="NIP81" s="176"/>
      <c r="NIQ81" s="176"/>
      <c r="NIR81" s="176"/>
      <c r="NIS81" s="176"/>
      <c r="NIT81" s="176"/>
      <c r="NIU81" s="176"/>
      <c r="NIV81" s="176"/>
      <c r="NIW81" s="176"/>
      <c r="NIX81" s="176"/>
      <c r="NIY81" s="176"/>
      <c r="NIZ81" s="176"/>
      <c r="NJA81" s="176"/>
      <c r="NJB81" s="176"/>
      <c r="NJC81" s="176"/>
      <c r="NJD81" s="176"/>
      <c r="NJE81" s="176"/>
      <c r="NJF81" s="176"/>
      <c r="NJG81" s="176"/>
      <c r="NJH81" s="176"/>
      <c r="NJI81" s="176"/>
      <c r="NJJ81" s="176"/>
      <c r="NJK81" s="176"/>
      <c r="NJL81" s="176"/>
      <c r="NJM81" s="176"/>
      <c r="NJN81" s="176"/>
      <c r="NJO81" s="176"/>
      <c r="NJP81" s="176"/>
      <c r="NJQ81" s="176"/>
      <c r="NJR81" s="176"/>
      <c r="NJS81" s="176"/>
      <c r="NJT81" s="176"/>
      <c r="NJU81" s="176"/>
      <c r="NJV81" s="176"/>
      <c r="NJW81" s="176"/>
      <c r="NJX81" s="176"/>
      <c r="NJY81" s="176"/>
      <c r="NJZ81" s="176"/>
      <c r="NKA81" s="176"/>
      <c r="NKB81" s="176"/>
      <c r="NKC81" s="176"/>
      <c r="NKD81" s="176"/>
      <c r="NKE81" s="176"/>
      <c r="NKF81" s="176"/>
      <c r="NKG81" s="176"/>
      <c r="NKH81" s="176"/>
      <c r="NKI81" s="176"/>
      <c r="NKJ81" s="176"/>
      <c r="NKK81" s="176"/>
      <c r="NKL81" s="176"/>
      <c r="NKM81" s="176"/>
      <c r="NKN81" s="176"/>
      <c r="NKO81" s="176"/>
      <c r="NKP81" s="176"/>
      <c r="NKQ81" s="176"/>
      <c r="NKR81" s="176"/>
      <c r="NKS81" s="176"/>
      <c r="NKT81" s="176"/>
      <c r="NKU81" s="176"/>
      <c r="NKV81" s="176"/>
      <c r="NKW81" s="176"/>
      <c r="NKX81" s="176"/>
      <c r="NKY81" s="176"/>
      <c r="NKZ81" s="176"/>
      <c r="NLA81" s="176"/>
      <c r="NLB81" s="176"/>
      <c r="NLC81" s="176"/>
      <c r="NLD81" s="176"/>
      <c r="NLE81" s="176"/>
      <c r="NLF81" s="176"/>
      <c r="NLG81" s="176"/>
      <c r="NLH81" s="176"/>
      <c r="NLI81" s="176"/>
      <c r="NLJ81" s="176"/>
      <c r="NLK81" s="176"/>
      <c r="NLL81" s="176"/>
      <c r="NLM81" s="176"/>
      <c r="NLN81" s="176"/>
      <c r="NLO81" s="176"/>
      <c r="NLP81" s="176"/>
      <c r="NLQ81" s="176"/>
      <c r="NLR81" s="176"/>
      <c r="NLS81" s="176"/>
      <c r="NLT81" s="176"/>
      <c r="NLU81" s="176"/>
      <c r="NLV81" s="176"/>
      <c r="NLW81" s="176"/>
      <c r="NLX81" s="176"/>
      <c r="NLY81" s="176"/>
      <c r="NLZ81" s="176"/>
      <c r="NMA81" s="176"/>
      <c r="NMB81" s="176"/>
      <c r="NMC81" s="176"/>
      <c r="NMD81" s="176"/>
      <c r="NME81" s="176"/>
      <c r="NMF81" s="176"/>
      <c r="NMG81" s="176"/>
      <c r="NMH81" s="176"/>
      <c r="NMI81" s="176"/>
      <c r="NMJ81" s="176"/>
      <c r="NMK81" s="176"/>
      <c r="NML81" s="176"/>
      <c r="NMM81" s="176"/>
      <c r="NMN81" s="176"/>
      <c r="NMO81" s="176"/>
      <c r="NMP81" s="176"/>
      <c r="NMQ81" s="176"/>
      <c r="NMR81" s="176"/>
      <c r="NMS81" s="176"/>
      <c r="NMT81" s="176"/>
      <c r="NMU81" s="176"/>
      <c r="NMV81" s="176"/>
      <c r="NMW81" s="176"/>
      <c r="NMX81" s="176"/>
      <c r="NMY81" s="176"/>
      <c r="NMZ81" s="176"/>
      <c r="NNA81" s="176"/>
      <c r="NNB81" s="176"/>
      <c r="NNC81" s="176"/>
      <c r="NND81" s="176"/>
      <c r="NNE81" s="176"/>
      <c r="NNF81" s="176"/>
      <c r="NNG81" s="176"/>
      <c r="NNH81" s="176"/>
      <c r="NNI81" s="176"/>
      <c r="NNJ81" s="176"/>
      <c r="NNK81" s="176"/>
      <c r="NNL81" s="176"/>
      <c r="NNM81" s="176"/>
      <c r="NNN81" s="176"/>
      <c r="NNO81" s="176"/>
      <c r="NNP81" s="176"/>
      <c r="NNQ81" s="176"/>
      <c r="NNR81" s="176"/>
      <c r="NNS81" s="176"/>
      <c r="NNT81" s="176"/>
      <c r="NNU81" s="176"/>
      <c r="NNV81" s="176"/>
      <c r="NNW81" s="176"/>
      <c r="NNX81" s="176"/>
      <c r="NNY81" s="176"/>
      <c r="NNZ81" s="176"/>
      <c r="NOA81" s="176"/>
      <c r="NOB81" s="176"/>
      <c r="NOC81" s="176"/>
      <c r="NOD81" s="176"/>
      <c r="NOE81" s="176"/>
      <c r="NOF81" s="176"/>
      <c r="NOG81" s="176"/>
      <c r="NOH81" s="176"/>
      <c r="NOI81" s="176"/>
      <c r="NOJ81" s="176"/>
      <c r="NOK81" s="176"/>
      <c r="NOL81" s="176"/>
      <c r="NOM81" s="176"/>
      <c r="NON81" s="176"/>
      <c r="NOO81" s="176"/>
      <c r="NOP81" s="176"/>
      <c r="NOQ81" s="176"/>
      <c r="NOR81" s="176"/>
      <c r="NOS81" s="176"/>
      <c r="NOT81" s="176"/>
      <c r="NOU81" s="176"/>
      <c r="NOV81" s="176"/>
      <c r="NOW81" s="176"/>
      <c r="NOX81" s="176"/>
      <c r="NOY81" s="176"/>
      <c r="NOZ81" s="176"/>
      <c r="NPA81" s="176"/>
      <c r="NPB81" s="176"/>
      <c r="NPC81" s="176"/>
      <c r="NPD81" s="176"/>
      <c r="NPE81" s="176"/>
      <c r="NPF81" s="176"/>
      <c r="NPG81" s="176"/>
      <c r="NPH81" s="176"/>
      <c r="NPI81" s="176"/>
      <c r="NPJ81" s="176"/>
      <c r="NPK81" s="176"/>
      <c r="NPL81" s="176"/>
      <c r="NPM81" s="176"/>
      <c r="NPN81" s="176"/>
      <c r="NPO81" s="176"/>
      <c r="NPP81" s="176"/>
      <c r="NPQ81" s="176"/>
      <c r="NPR81" s="176"/>
      <c r="NPS81" s="176"/>
      <c r="NPT81" s="176"/>
      <c r="NPU81" s="176"/>
      <c r="NPV81" s="176"/>
      <c r="NPW81" s="176"/>
      <c r="NPX81" s="176"/>
      <c r="NPY81" s="176"/>
      <c r="NPZ81" s="176"/>
      <c r="NQA81" s="176"/>
      <c r="NQB81" s="176"/>
      <c r="NQC81" s="176"/>
      <c r="NQD81" s="176"/>
      <c r="NQE81" s="176"/>
      <c r="NQF81" s="176"/>
      <c r="NQG81" s="176"/>
      <c r="NQH81" s="176"/>
      <c r="NQI81" s="176"/>
      <c r="NQJ81" s="176"/>
      <c r="NQK81" s="176"/>
      <c r="NQL81" s="176"/>
      <c r="NQM81" s="176"/>
      <c r="NQN81" s="176"/>
      <c r="NQO81" s="176"/>
      <c r="NQP81" s="176"/>
      <c r="NQQ81" s="176"/>
      <c r="NQR81" s="176"/>
      <c r="NQS81" s="176"/>
      <c r="NQT81" s="176"/>
      <c r="NQU81" s="176"/>
      <c r="NQV81" s="176"/>
      <c r="NQW81" s="176"/>
      <c r="NQX81" s="176"/>
      <c r="NQY81" s="176"/>
      <c r="NQZ81" s="176"/>
      <c r="NRA81" s="176"/>
      <c r="NRB81" s="176"/>
      <c r="NRC81" s="176"/>
      <c r="NRD81" s="176"/>
      <c r="NRE81" s="176"/>
      <c r="NRF81" s="176"/>
      <c r="NRG81" s="176"/>
      <c r="NRH81" s="176"/>
      <c r="NRI81" s="176"/>
      <c r="NRJ81" s="176"/>
      <c r="NRK81" s="176"/>
      <c r="NRL81" s="176"/>
      <c r="NRM81" s="176"/>
      <c r="NRN81" s="176"/>
      <c r="NRO81" s="176"/>
      <c r="NRP81" s="176"/>
      <c r="NRQ81" s="176"/>
      <c r="NRR81" s="176"/>
      <c r="NRS81" s="176"/>
      <c r="NRT81" s="176"/>
      <c r="NRU81" s="176"/>
      <c r="NRV81" s="176"/>
      <c r="NRW81" s="176"/>
      <c r="NRX81" s="176"/>
      <c r="NRY81" s="176"/>
      <c r="NRZ81" s="176"/>
      <c r="NSA81" s="176"/>
      <c r="NSB81" s="176"/>
      <c r="NSC81" s="176"/>
      <c r="NSD81" s="176"/>
      <c r="NSE81" s="176"/>
      <c r="NSF81" s="176"/>
      <c r="NSG81" s="176"/>
      <c r="NSH81" s="176"/>
      <c r="NSI81" s="176"/>
      <c r="NSJ81" s="176"/>
      <c r="NSK81" s="176"/>
      <c r="NSL81" s="176"/>
      <c r="NSM81" s="176"/>
      <c r="NSN81" s="176"/>
      <c r="NSO81" s="176"/>
      <c r="NSP81" s="176"/>
      <c r="NSQ81" s="176"/>
      <c r="NSR81" s="176"/>
      <c r="NSS81" s="176"/>
      <c r="NST81" s="176"/>
      <c r="NSU81" s="176"/>
      <c r="NSV81" s="176"/>
      <c r="NSW81" s="176"/>
      <c r="NSX81" s="176"/>
      <c r="NSY81" s="176"/>
      <c r="NSZ81" s="176"/>
      <c r="NTA81" s="176"/>
      <c r="NTB81" s="176"/>
      <c r="NTC81" s="176"/>
      <c r="NTD81" s="176"/>
      <c r="NTE81" s="176"/>
      <c r="NTF81" s="176"/>
      <c r="NTG81" s="176"/>
      <c r="NTH81" s="176"/>
      <c r="NTI81" s="176"/>
      <c r="NTJ81" s="176"/>
      <c r="NTK81" s="176"/>
      <c r="NTL81" s="176"/>
      <c r="NTM81" s="176"/>
      <c r="NTN81" s="176"/>
      <c r="NTO81" s="176"/>
      <c r="NTP81" s="176"/>
      <c r="NTQ81" s="176"/>
      <c r="NTR81" s="176"/>
      <c r="NTS81" s="176"/>
      <c r="NTT81" s="176"/>
      <c r="NTU81" s="176"/>
      <c r="NTV81" s="176"/>
      <c r="NTW81" s="176"/>
      <c r="NTX81" s="176"/>
      <c r="NTY81" s="176"/>
      <c r="NTZ81" s="176"/>
      <c r="NUA81" s="176"/>
      <c r="NUB81" s="176"/>
      <c r="NUC81" s="176"/>
      <c r="NUD81" s="176"/>
      <c r="NUE81" s="176"/>
      <c r="NUF81" s="176"/>
      <c r="NUG81" s="176"/>
      <c r="NUH81" s="176"/>
      <c r="NUI81" s="176"/>
      <c r="NUJ81" s="176"/>
      <c r="NUK81" s="176"/>
      <c r="NUL81" s="176"/>
      <c r="NUM81" s="176"/>
      <c r="NUN81" s="176"/>
      <c r="NUO81" s="176"/>
      <c r="NUP81" s="176"/>
      <c r="NUQ81" s="176"/>
      <c r="NUR81" s="176"/>
      <c r="NUS81" s="176"/>
      <c r="NUT81" s="176"/>
      <c r="NUU81" s="176"/>
      <c r="NUV81" s="176"/>
      <c r="NUW81" s="176"/>
      <c r="NUX81" s="176"/>
      <c r="NUY81" s="176"/>
      <c r="NUZ81" s="176"/>
      <c r="NVA81" s="176"/>
      <c r="NVB81" s="176"/>
      <c r="NVC81" s="176"/>
      <c r="NVD81" s="176"/>
      <c r="NVE81" s="176"/>
      <c r="NVF81" s="176"/>
      <c r="NVG81" s="176"/>
      <c r="NVH81" s="176"/>
      <c r="NVI81" s="176"/>
      <c r="NVJ81" s="176"/>
      <c r="NVK81" s="176"/>
      <c r="NVL81" s="176"/>
      <c r="NVM81" s="176"/>
      <c r="NVN81" s="176"/>
      <c r="NVO81" s="176"/>
      <c r="NVP81" s="176"/>
      <c r="NVQ81" s="176"/>
      <c r="NVR81" s="176"/>
      <c r="NVS81" s="176"/>
      <c r="NVT81" s="176"/>
      <c r="NVU81" s="176"/>
      <c r="NVV81" s="176"/>
      <c r="NVW81" s="176"/>
      <c r="NVX81" s="176"/>
      <c r="NVY81" s="176"/>
      <c r="NVZ81" s="176"/>
      <c r="NWA81" s="176"/>
      <c r="NWB81" s="176"/>
      <c r="NWC81" s="176"/>
      <c r="NWD81" s="176"/>
      <c r="NWE81" s="176"/>
      <c r="NWF81" s="176"/>
      <c r="NWG81" s="176"/>
      <c r="NWH81" s="176"/>
      <c r="NWI81" s="176"/>
      <c r="NWJ81" s="176"/>
      <c r="NWK81" s="176"/>
      <c r="NWL81" s="176"/>
      <c r="NWM81" s="176"/>
      <c r="NWN81" s="176"/>
      <c r="NWO81" s="176"/>
      <c r="NWP81" s="176"/>
      <c r="NWQ81" s="176"/>
      <c r="NWR81" s="176"/>
      <c r="NWS81" s="176"/>
      <c r="NWT81" s="176"/>
      <c r="NWU81" s="176"/>
      <c r="NWV81" s="176"/>
      <c r="NWW81" s="176"/>
      <c r="NWX81" s="176"/>
      <c r="NWY81" s="176"/>
      <c r="NWZ81" s="176"/>
      <c r="NXA81" s="176"/>
      <c r="NXB81" s="176"/>
      <c r="NXC81" s="176"/>
      <c r="NXD81" s="176"/>
      <c r="NXE81" s="176"/>
      <c r="NXF81" s="176"/>
      <c r="NXG81" s="176"/>
      <c r="NXH81" s="176"/>
      <c r="NXI81" s="176"/>
      <c r="NXJ81" s="176"/>
      <c r="NXK81" s="176"/>
      <c r="NXL81" s="176"/>
      <c r="NXM81" s="176"/>
      <c r="NXN81" s="176"/>
      <c r="NXO81" s="176"/>
      <c r="NXP81" s="176"/>
      <c r="NXQ81" s="176"/>
      <c r="NXR81" s="176"/>
      <c r="NXS81" s="176"/>
      <c r="NXT81" s="176"/>
      <c r="NXU81" s="176"/>
      <c r="NXV81" s="176"/>
      <c r="NXW81" s="176"/>
      <c r="NXX81" s="176"/>
      <c r="NXY81" s="176"/>
      <c r="NXZ81" s="176"/>
      <c r="NYA81" s="176"/>
      <c r="NYB81" s="176"/>
      <c r="NYC81" s="176"/>
      <c r="NYD81" s="176"/>
      <c r="NYE81" s="176"/>
      <c r="NYF81" s="176"/>
      <c r="NYG81" s="176"/>
      <c r="NYH81" s="176"/>
      <c r="NYI81" s="176"/>
      <c r="NYJ81" s="176"/>
      <c r="NYK81" s="176"/>
      <c r="NYL81" s="176"/>
      <c r="NYM81" s="176"/>
      <c r="NYN81" s="176"/>
      <c r="NYO81" s="176"/>
      <c r="NYP81" s="176"/>
      <c r="NYQ81" s="176"/>
      <c r="NYR81" s="176"/>
      <c r="NYS81" s="176"/>
      <c r="NYT81" s="176"/>
      <c r="NYU81" s="176"/>
      <c r="NYV81" s="176"/>
      <c r="NYW81" s="176"/>
      <c r="NYX81" s="176"/>
      <c r="NYY81" s="176"/>
      <c r="NYZ81" s="176"/>
      <c r="NZA81" s="176"/>
      <c r="NZB81" s="176"/>
      <c r="NZC81" s="176"/>
      <c r="NZD81" s="176"/>
      <c r="NZE81" s="176"/>
      <c r="NZF81" s="176"/>
      <c r="NZG81" s="176"/>
      <c r="NZH81" s="176"/>
      <c r="NZI81" s="176"/>
      <c r="NZJ81" s="176"/>
      <c r="NZK81" s="176"/>
      <c r="NZL81" s="176"/>
      <c r="NZM81" s="176"/>
      <c r="NZN81" s="176"/>
      <c r="NZO81" s="176"/>
      <c r="NZP81" s="176"/>
      <c r="NZQ81" s="176"/>
      <c r="NZR81" s="176"/>
      <c r="NZS81" s="176"/>
      <c r="NZT81" s="176"/>
      <c r="NZU81" s="176"/>
      <c r="NZV81" s="176"/>
      <c r="NZW81" s="176"/>
      <c r="NZX81" s="176"/>
      <c r="NZY81" s="176"/>
      <c r="NZZ81" s="176"/>
      <c r="OAA81" s="176"/>
      <c r="OAB81" s="176"/>
      <c r="OAC81" s="176"/>
      <c r="OAD81" s="176"/>
      <c r="OAE81" s="176"/>
      <c r="OAF81" s="176"/>
      <c r="OAG81" s="176"/>
      <c r="OAH81" s="176"/>
      <c r="OAI81" s="176"/>
      <c r="OAJ81" s="176"/>
      <c r="OAK81" s="176"/>
      <c r="OAL81" s="176"/>
      <c r="OAM81" s="176"/>
      <c r="OAN81" s="176"/>
      <c r="OAO81" s="176"/>
      <c r="OAP81" s="176"/>
      <c r="OAQ81" s="176"/>
      <c r="OAR81" s="176"/>
      <c r="OAS81" s="176"/>
      <c r="OAT81" s="176"/>
      <c r="OAU81" s="176"/>
      <c r="OAV81" s="176"/>
      <c r="OAW81" s="176"/>
      <c r="OAX81" s="176"/>
      <c r="OAY81" s="176"/>
      <c r="OAZ81" s="176"/>
      <c r="OBA81" s="176"/>
      <c r="OBB81" s="176"/>
      <c r="OBC81" s="176"/>
      <c r="OBD81" s="176"/>
      <c r="OBE81" s="176"/>
      <c r="OBF81" s="176"/>
      <c r="OBG81" s="176"/>
      <c r="OBH81" s="176"/>
      <c r="OBI81" s="176"/>
      <c r="OBJ81" s="176"/>
      <c r="OBK81" s="176"/>
      <c r="OBL81" s="176"/>
      <c r="OBM81" s="176"/>
      <c r="OBN81" s="176"/>
      <c r="OBO81" s="176"/>
      <c r="OBP81" s="176"/>
      <c r="OBQ81" s="176"/>
      <c r="OBR81" s="176"/>
      <c r="OBS81" s="176"/>
      <c r="OBT81" s="176"/>
      <c r="OBU81" s="176"/>
      <c r="OBV81" s="176"/>
      <c r="OBW81" s="176"/>
      <c r="OBX81" s="176"/>
      <c r="OBY81" s="176"/>
      <c r="OBZ81" s="176"/>
      <c r="OCA81" s="176"/>
      <c r="OCB81" s="176"/>
      <c r="OCC81" s="176"/>
      <c r="OCD81" s="176"/>
      <c r="OCE81" s="176"/>
      <c r="OCF81" s="176"/>
      <c r="OCG81" s="176"/>
      <c r="OCH81" s="176"/>
      <c r="OCI81" s="176"/>
      <c r="OCJ81" s="176"/>
      <c r="OCK81" s="176"/>
      <c r="OCL81" s="176"/>
      <c r="OCM81" s="176"/>
      <c r="OCN81" s="176"/>
      <c r="OCO81" s="176"/>
      <c r="OCP81" s="176"/>
      <c r="OCQ81" s="176"/>
      <c r="OCR81" s="176"/>
      <c r="OCS81" s="176"/>
      <c r="OCT81" s="176"/>
      <c r="OCU81" s="176"/>
      <c r="OCV81" s="176"/>
      <c r="OCW81" s="176"/>
      <c r="OCX81" s="176"/>
      <c r="OCY81" s="176"/>
      <c r="OCZ81" s="176"/>
      <c r="ODA81" s="176"/>
      <c r="ODB81" s="176"/>
      <c r="ODC81" s="176"/>
      <c r="ODD81" s="176"/>
      <c r="ODE81" s="176"/>
      <c r="ODF81" s="176"/>
      <c r="ODG81" s="176"/>
      <c r="ODH81" s="176"/>
      <c r="ODI81" s="176"/>
      <c r="ODJ81" s="176"/>
      <c r="ODK81" s="176"/>
      <c r="ODL81" s="176"/>
      <c r="ODM81" s="176"/>
      <c r="ODN81" s="176"/>
      <c r="ODO81" s="176"/>
      <c r="ODP81" s="176"/>
      <c r="ODQ81" s="176"/>
      <c r="ODR81" s="176"/>
      <c r="ODS81" s="176"/>
      <c r="ODT81" s="176"/>
      <c r="ODU81" s="176"/>
      <c r="ODV81" s="176"/>
      <c r="ODW81" s="176"/>
      <c r="ODX81" s="176"/>
      <c r="ODY81" s="176"/>
      <c r="ODZ81" s="176"/>
      <c r="OEA81" s="176"/>
      <c r="OEB81" s="176"/>
      <c r="OEC81" s="176"/>
      <c r="OED81" s="176"/>
      <c r="OEE81" s="176"/>
      <c r="OEF81" s="176"/>
      <c r="OEG81" s="176"/>
      <c r="OEH81" s="176"/>
      <c r="OEI81" s="176"/>
      <c r="OEJ81" s="176"/>
      <c r="OEK81" s="176"/>
      <c r="OEL81" s="176"/>
      <c r="OEM81" s="176"/>
      <c r="OEN81" s="176"/>
      <c r="OEO81" s="176"/>
      <c r="OEP81" s="176"/>
      <c r="OEQ81" s="176"/>
      <c r="OER81" s="176"/>
      <c r="OES81" s="176"/>
      <c r="OET81" s="176"/>
      <c r="OEU81" s="176"/>
      <c r="OEV81" s="176"/>
      <c r="OEW81" s="176"/>
      <c r="OEX81" s="176"/>
      <c r="OEY81" s="176"/>
      <c r="OEZ81" s="176"/>
      <c r="OFA81" s="176"/>
      <c r="OFB81" s="176"/>
      <c r="OFC81" s="176"/>
      <c r="OFD81" s="176"/>
      <c r="OFE81" s="176"/>
      <c r="OFF81" s="176"/>
      <c r="OFG81" s="176"/>
      <c r="OFH81" s="176"/>
      <c r="OFI81" s="176"/>
      <c r="OFJ81" s="176"/>
      <c r="OFK81" s="176"/>
      <c r="OFL81" s="176"/>
      <c r="OFM81" s="176"/>
      <c r="OFN81" s="176"/>
      <c r="OFO81" s="176"/>
      <c r="OFP81" s="176"/>
      <c r="OFQ81" s="176"/>
      <c r="OFR81" s="176"/>
      <c r="OFS81" s="176"/>
      <c r="OFT81" s="176"/>
      <c r="OFU81" s="176"/>
      <c r="OFV81" s="176"/>
      <c r="OFW81" s="176"/>
      <c r="OFX81" s="176"/>
      <c r="OFY81" s="176"/>
      <c r="OFZ81" s="176"/>
      <c r="OGA81" s="176"/>
      <c r="OGB81" s="176"/>
      <c r="OGC81" s="176"/>
      <c r="OGD81" s="176"/>
      <c r="OGE81" s="176"/>
      <c r="OGF81" s="176"/>
      <c r="OGG81" s="176"/>
      <c r="OGH81" s="176"/>
      <c r="OGI81" s="176"/>
      <c r="OGJ81" s="176"/>
      <c r="OGK81" s="176"/>
      <c r="OGL81" s="176"/>
      <c r="OGM81" s="176"/>
      <c r="OGN81" s="176"/>
      <c r="OGO81" s="176"/>
      <c r="OGP81" s="176"/>
      <c r="OGQ81" s="176"/>
      <c r="OGR81" s="176"/>
      <c r="OGS81" s="176"/>
      <c r="OGT81" s="176"/>
      <c r="OGU81" s="176"/>
      <c r="OGV81" s="176"/>
      <c r="OGW81" s="176"/>
      <c r="OGX81" s="176"/>
      <c r="OGY81" s="176"/>
      <c r="OGZ81" s="176"/>
      <c r="OHA81" s="176"/>
      <c r="OHB81" s="176"/>
      <c r="OHC81" s="176"/>
      <c r="OHD81" s="176"/>
      <c r="OHE81" s="176"/>
      <c r="OHF81" s="176"/>
      <c r="OHG81" s="176"/>
      <c r="OHH81" s="176"/>
      <c r="OHI81" s="176"/>
      <c r="OHJ81" s="176"/>
      <c r="OHK81" s="176"/>
      <c r="OHL81" s="176"/>
      <c r="OHM81" s="176"/>
      <c r="OHN81" s="176"/>
      <c r="OHO81" s="176"/>
      <c r="OHP81" s="176"/>
      <c r="OHQ81" s="176"/>
      <c r="OHR81" s="176"/>
      <c r="OHS81" s="176"/>
      <c r="OHT81" s="176"/>
      <c r="OHU81" s="176"/>
      <c r="OHV81" s="176"/>
      <c r="OHW81" s="176"/>
      <c r="OHX81" s="176"/>
      <c r="OHY81" s="176"/>
      <c r="OHZ81" s="176"/>
      <c r="OIA81" s="176"/>
      <c r="OIB81" s="176"/>
      <c r="OIC81" s="176"/>
      <c r="OID81" s="176"/>
      <c r="OIE81" s="176"/>
      <c r="OIF81" s="176"/>
      <c r="OIG81" s="176"/>
      <c r="OIH81" s="176"/>
      <c r="OII81" s="176"/>
      <c r="OIJ81" s="176"/>
      <c r="OIK81" s="176"/>
      <c r="OIL81" s="176"/>
      <c r="OIM81" s="176"/>
      <c r="OIN81" s="176"/>
      <c r="OIO81" s="176"/>
      <c r="OIP81" s="176"/>
      <c r="OIQ81" s="176"/>
      <c r="OIR81" s="176"/>
      <c r="OIS81" s="176"/>
      <c r="OIT81" s="176"/>
      <c r="OIU81" s="176"/>
      <c r="OIV81" s="176"/>
      <c r="OIW81" s="176"/>
      <c r="OIX81" s="176"/>
      <c r="OIY81" s="176"/>
      <c r="OIZ81" s="176"/>
      <c r="OJA81" s="176"/>
      <c r="OJB81" s="176"/>
      <c r="OJC81" s="176"/>
      <c r="OJD81" s="176"/>
      <c r="OJE81" s="176"/>
      <c r="OJF81" s="176"/>
      <c r="OJG81" s="176"/>
      <c r="OJH81" s="176"/>
      <c r="OJI81" s="176"/>
      <c r="OJJ81" s="176"/>
      <c r="OJK81" s="176"/>
      <c r="OJL81" s="176"/>
      <c r="OJM81" s="176"/>
      <c r="OJN81" s="176"/>
      <c r="OJO81" s="176"/>
      <c r="OJP81" s="176"/>
      <c r="OJQ81" s="176"/>
      <c r="OJR81" s="176"/>
      <c r="OJS81" s="176"/>
      <c r="OJT81" s="176"/>
      <c r="OJU81" s="176"/>
      <c r="OJV81" s="176"/>
      <c r="OJW81" s="176"/>
      <c r="OJX81" s="176"/>
      <c r="OJY81" s="176"/>
      <c r="OJZ81" s="176"/>
      <c r="OKA81" s="176"/>
      <c r="OKB81" s="176"/>
      <c r="OKC81" s="176"/>
      <c r="OKD81" s="176"/>
      <c r="OKE81" s="176"/>
      <c r="OKF81" s="176"/>
      <c r="OKG81" s="176"/>
      <c r="OKH81" s="176"/>
      <c r="OKI81" s="176"/>
      <c r="OKJ81" s="176"/>
      <c r="OKK81" s="176"/>
      <c r="OKL81" s="176"/>
      <c r="OKM81" s="176"/>
      <c r="OKN81" s="176"/>
      <c r="OKO81" s="176"/>
      <c r="OKP81" s="176"/>
      <c r="OKQ81" s="176"/>
      <c r="OKR81" s="176"/>
      <c r="OKS81" s="176"/>
      <c r="OKT81" s="176"/>
      <c r="OKU81" s="176"/>
      <c r="OKV81" s="176"/>
      <c r="OKW81" s="176"/>
      <c r="OKX81" s="176"/>
      <c r="OKY81" s="176"/>
      <c r="OKZ81" s="176"/>
      <c r="OLA81" s="176"/>
      <c r="OLB81" s="176"/>
      <c r="OLC81" s="176"/>
      <c r="OLD81" s="176"/>
      <c r="OLE81" s="176"/>
      <c r="OLF81" s="176"/>
      <c r="OLG81" s="176"/>
      <c r="OLH81" s="176"/>
      <c r="OLI81" s="176"/>
      <c r="OLJ81" s="176"/>
      <c r="OLK81" s="176"/>
      <c r="OLL81" s="176"/>
      <c r="OLM81" s="176"/>
      <c r="OLN81" s="176"/>
      <c r="OLO81" s="176"/>
      <c r="OLP81" s="176"/>
      <c r="OLQ81" s="176"/>
      <c r="OLR81" s="176"/>
      <c r="OLS81" s="176"/>
      <c r="OLT81" s="176"/>
      <c r="OLU81" s="176"/>
      <c r="OLV81" s="176"/>
      <c r="OLW81" s="176"/>
      <c r="OLX81" s="176"/>
      <c r="OLY81" s="176"/>
      <c r="OLZ81" s="176"/>
      <c r="OMA81" s="176"/>
      <c r="OMB81" s="176"/>
      <c r="OMC81" s="176"/>
      <c r="OMD81" s="176"/>
      <c r="OME81" s="176"/>
      <c r="OMF81" s="176"/>
      <c r="OMG81" s="176"/>
      <c r="OMH81" s="176"/>
      <c r="OMI81" s="176"/>
      <c r="OMJ81" s="176"/>
      <c r="OMK81" s="176"/>
      <c r="OML81" s="176"/>
      <c r="OMM81" s="176"/>
      <c r="OMN81" s="176"/>
      <c r="OMO81" s="176"/>
      <c r="OMP81" s="176"/>
      <c r="OMQ81" s="176"/>
      <c r="OMR81" s="176"/>
      <c r="OMS81" s="176"/>
      <c r="OMT81" s="176"/>
      <c r="OMU81" s="176"/>
      <c r="OMV81" s="176"/>
      <c r="OMW81" s="176"/>
      <c r="OMX81" s="176"/>
      <c r="OMY81" s="176"/>
      <c r="OMZ81" s="176"/>
      <c r="ONA81" s="176"/>
      <c r="ONB81" s="176"/>
      <c r="ONC81" s="176"/>
      <c r="OND81" s="176"/>
      <c r="ONE81" s="176"/>
      <c r="ONF81" s="176"/>
      <c r="ONG81" s="176"/>
      <c r="ONH81" s="176"/>
      <c r="ONI81" s="176"/>
      <c r="ONJ81" s="176"/>
      <c r="ONK81" s="176"/>
      <c r="ONL81" s="176"/>
      <c r="ONM81" s="176"/>
      <c r="ONN81" s="176"/>
      <c r="ONO81" s="176"/>
      <c r="ONP81" s="176"/>
      <c r="ONQ81" s="176"/>
      <c r="ONR81" s="176"/>
      <c r="ONS81" s="176"/>
      <c r="ONT81" s="176"/>
      <c r="ONU81" s="176"/>
      <c r="ONV81" s="176"/>
      <c r="ONW81" s="176"/>
      <c r="ONX81" s="176"/>
      <c r="ONY81" s="176"/>
      <c r="ONZ81" s="176"/>
      <c r="OOA81" s="176"/>
      <c r="OOB81" s="176"/>
      <c r="OOC81" s="176"/>
      <c r="OOD81" s="176"/>
      <c r="OOE81" s="176"/>
      <c r="OOF81" s="176"/>
      <c r="OOG81" s="176"/>
      <c r="OOH81" s="176"/>
      <c r="OOI81" s="176"/>
      <c r="OOJ81" s="176"/>
      <c r="OOK81" s="176"/>
      <c r="OOL81" s="176"/>
      <c r="OOM81" s="176"/>
      <c r="OON81" s="176"/>
      <c r="OOO81" s="176"/>
      <c r="OOP81" s="176"/>
      <c r="OOQ81" s="176"/>
      <c r="OOR81" s="176"/>
      <c r="OOS81" s="176"/>
      <c r="OOT81" s="176"/>
      <c r="OOU81" s="176"/>
      <c r="OOV81" s="176"/>
      <c r="OOW81" s="176"/>
      <c r="OOX81" s="176"/>
      <c r="OOY81" s="176"/>
      <c r="OOZ81" s="176"/>
      <c r="OPA81" s="176"/>
      <c r="OPB81" s="176"/>
      <c r="OPC81" s="176"/>
      <c r="OPD81" s="176"/>
      <c r="OPE81" s="176"/>
      <c r="OPF81" s="176"/>
      <c r="OPG81" s="176"/>
      <c r="OPH81" s="176"/>
      <c r="OPI81" s="176"/>
      <c r="OPJ81" s="176"/>
      <c r="OPK81" s="176"/>
      <c r="OPL81" s="176"/>
      <c r="OPM81" s="176"/>
      <c r="OPN81" s="176"/>
      <c r="OPO81" s="176"/>
      <c r="OPP81" s="176"/>
      <c r="OPQ81" s="176"/>
      <c r="OPR81" s="176"/>
      <c r="OPS81" s="176"/>
      <c r="OPT81" s="176"/>
      <c r="OPU81" s="176"/>
      <c r="OPV81" s="176"/>
      <c r="OPW81" s="176"/>
      <c r="OPX81" s="176"/>
      <c r="OPY81" s="176"/>
      <c r="OPZ81" s="176"/>
      <c r="OQA81" s="176"/>
      <c r="OQB81" s="176"/>
      <c r="OQC81" s="176"/>
      <c r="OQD81" s="176"/>
      <c r="OQE81" s="176"/>
      <c r="OQF81" s="176"/>
      <c r="OQG81" s="176"/>
      <c r="OQH81" s="176"/>
      <c r="OQI81" s="176"/>
      <c r="OQJ81" s="176"/>
      <c r="OQK81" s="176"/>
      <c r="OQL81" s="176"/>
      <c r="OQM81" s="176"/>
      <c r="OQN81" s="176"/>
      <c r="OQO81" s="176"/>
      <c r="OQP81" s="176"/>
      <c r="OQQ81" s="176"/>
      <c r="OQR81" s="176"/>
      <c r="OQS81" s="176"/>
      <c r="OQT81" s="176"/>
      <c r="OQU81" s="176"/>
      <c r="OQV81" s="176"/>
      <c r="OQW81" s="176"/>
      <c r="OQX81" s="176"/>
      <c r="OQY81" s="176"/>
      <c r="OQZ81" s="176"/>
      <c r="ORA81" s="176"/>
      <c r="ORB81" s="176"/>
      <c r="ORC81" s="176"/>
      <c r="ORD81" s="176"/>
      <c r="ORE81" s="176"/>
      <c r="ORF81" s="176"/>
      <c r="ORG81" s="176"/>
      <c r="ORH81" s="176"/>
      <c r="ORI81" s="176"/>
      <c r="ORJ81" s="176"/>
      <c r="ORK81" s="176"/>
      <c r="ORL81" s="176"/>
      <c r="ORM81" s="176"/>
      <c r="ORN81" s="176"/>
      <c r="ORO81" s="176"/>
      <c r="ORP81" s="176"/>
      <c r="ORQ81" s="176"/>
      <c r="ORR81" s="176"/>
      <c r="ORS81" s="176"/>
      <c r="ORT81" s="176"/>
      <c r="ORU81" s="176"/>
      <c r="ORV81" s="176"/>
      <c r="ORW81" s="176"/>
      <c r="ORX81" s="176"/>
      <c r="ORY81" s="176"/>
      <c r="ORZ81" s="176"/>
      <c r="OSA81" s="176"/>
      <c r="OSB81" s="176"/>
      <c r="OSC81" s="176"/>
      <c r="OSD81" s="176"/>
      <c r="OSE81" s="176"/>
      <c r="OSF81" s="176"/>
      <c r="OSG81" s="176"/>
      <c r="OSH81" s="176"/>
      <c r="OSI81" s="176"/>
      <c r="OSJ81" s="176"/>
      <c r="OSK81" s="176"/>
      <c r="OSL81" s="176"/>
      <c r="OSM81" s="176"/>
      <c r="OSN81" s="176"/>
      <c r="OSO81" s="176"/>
      <c r="OSP81" s="176"/>
      <c r="OSQ81" s="176"/>
      <c r="OSR81" s="176"/>
      <c r="OSS81" s="176"/>
      <c r="OST81" s="176"/>
      <c r="OSU81" s="176"/>
      <c r="OSV81" s="176"/>
      <c r="OSW81" s="176"/>
      <c r="OSX81" s="176"/>
      <c r="OSY81" s="176"/>
      <c r="OSZ81" s="176"/>
      <c r="OTA81" s="176"/>
      <c r="OTB81" s="176"/>
      <c r="OTC81" s="176"/>
      <c r="OTD81" s="176"/>
      <c r="OTE81" s="176"/>
      <c r="OTF81" s="176"/>
      <c r="OTG81" s="176"/>
      <c r="OTH81" s="176"/>
      <c r="OTI81" s="176"/>
      <c r="OTJ81" s="176"/>
      <c r="OTK81" s="176"/>
      <c r="OTL81" s="176"/>
      <c r="OTM81" s="176"/>
      <c r="OTN81" s="176"/>
      <c r="OTO81" s="176"/>
      <c r="OTP81" s="176"/>
      <c r="OTQ81" s="176"/>
      <c r="OTR81" s="176"/>
      <c r="OTS81" s="176"/>
      <c r="OTT81" s="176"/>
      <c r="OTU81" s="176"/>
      <c r="OTV81" s="176"/>
      <c r="OTW81" s="176"/>
      <c r="OTX81" s="176"/>
      <c r="OTY81" s="176"/>
      <c r="OTZ81" s="176"/>
      <c r="OUA81" s="176"/>
      <c r="OUB81" s="176"/>
      <c r="OUC81" s="176"/>
      <c r="OUD81" s="176"/>
      <c r="OUE81" s="176"/>
      <c r="OUF81" s="176"/>
      <c r="OUG81" s="176"/>
      <c r="OUH81" s="176"/>
      <c r="OUI81" s="176"/>
      <c r="OUJ81" s="176"/>
      <c r="OUK81" s="176"/>
      <c r="OUL81" s="176"/>
      <c r="OUM81" s="176"/>
      <c r="OUN81" s="176"/>
      <c r="OUO81" s="176"/>
      <c r="OUP81" s="176"/>
      <c r="OUQ81" s="176"/>
      <c r="OUR81" s="176"/>
      <c r="OUS81" s="176"/>
      <c r="OUT81" s="176"/>
      <c r="OUU81" s="176"/>
      <c r="OUV81" s="176"/>
      <c r="OUW81" s="176"/>
      <c r="OUX81" s="176"/>
      <c r="OUY81" s="176"/>
      <c r="OUZ81" s="176"/>
      <c r="OVA81" s="176"/>
      <c r="OVB81" s="176"/>
      <c r="OVC81" s="176"/>
      <c r="OVD81" s="176"/>
      <c r="OVE81" s="176"/>
      <c r="OVF81" s="176"/>
      <c r="OVG81" s="176"/>
      <c r="OVH81" s="176"/>
      <c r="OVI81" s="176"/>
      <c r="OVJ81" s="176"/>
      <c r="OVK81" s="176"/>
      <c r="OVL81" s="176"/>
      <c r="OVM81" s="176"/>
      <c r="OVN81" s="176"/>
      <c r="OVO81" s="176"/>
      <c r="OVP81" s="176"/>
      <c r="OVQ81" s="176"/>
      <c r="OVR81" s="176"/>
      <c r="OVS81" s="176"/>
      <c r="OVT81" s="176"/>
      <c r="OVU81" s="176"/>
      <c r="OVV81" s="176"/>
      <c r="OVW81" s="176"/>
      <c r="OVX81" s="176"/>
      <c r="OVY81" s="176"/>
      <c r="OVZ81" s="176"/>
      <c r="OWA81" s="176"/>
      <c r="OWB81" s="176"/>
      <c r="OWC81" s="176"/>
      <c r="OWD81" s="176"/>
      <c r="OWE81" s="176"/>
      <c r="OWF81" s="176"/>
      <c r="OWG81" s="176"/>
      <c r="OWH81" s="176"/>
      <c r="OWI81" s="176"/>
      <c r="OWJ81" s="176"/>
      <c r="OWK81" s="176"/>
      <c r="OWL81" s="176"/>
      <c r="OWM81" s="176"/>
      <c r="OWN81" s="176"/>
      <c r="OWO81" s="176"/>
      <c r="OWP81" s="176"/>
      <c r="OWQ81" s="176"/>
      <c r="OWR81" s="176"/>
      <c r="OWS81" s="176"/>
      <c r="OWT81" s="176"/>
      <c r="OWU81" s="176"/>
      <c r="OWV81" s="176"/>
      <c r="OWW81" s="176"/>
      <c r="OWX81" s="176"/>
      <c r="OWY81" s="176"/>
      <c r="OWZ81" s="176"/>
      <c r="OXA81" s="176"/>
      <c r="OXB81" s="176"/>
      <c r="OXC81" s="176"/>
      <c r="OXD81" s="176"/>
      <c r="OXE81" s="176"/>
      <c r="OXF81" s="176"/>
      <c r="OXG81" s="176"/>
      <c r="OXH81" s="176"/>
      <c r="OXI81" s="176"/>
      <c r="OXJ81" s="176"/>
      <c r="OXK81" s="176"/>
      <c r="OXL81" s="176"/>
      <c r="OXM81" s="176"/>
      <c r="OXN81" s="176"/>
      <c r="OXO81" s="176"/>
      <c r="OXP81" s="176"/>
      <c r="OXQ81" s="176"/>
      <c r="OXR81" s="176"/>
      <c r="OXS81" s="176"/>
      <c r="OXT81" s="176"/>
      <c r="OXU81" s="176"/>
      <c r="OXV81" s="176"/>
      <c r="OXW81" s="176"/>
      <c r="OXX81" s="176"/>
      <c r="OXY81" s="176"/>
      <c r="OXZ81" s="176"/>
      <c r="OYA81" s="176"/>
      <c r="OYB81" s="176"/>
      <c r="OYC81" s="176"/>
      <c r="OYD81" s="176"/>
      <c r="OYE81" s="176"/>
      <c r="OYF81" s="176"/>
      <c r="OYG81" s="176"/>
      <c r="OYH81" s="176"/>
      <c r="OYI81" s="176"/>
      <c r="OYJ81" s="176"/>
      <c r="OYK81" s="176"/>
      <c r="OYL81" s="176"/>
      <c r="OYM81" s="176"/>
      <c r="OYN81" s="176"/>
      <c r="OYO81" s="176"/>
      <c r="OYP81" s="176"/>
      <c r="OYQ81" s="176"/>
      <c r="OYR81" s="176"/>
      <c r="OYS81" s="176"/>
      <c r="OYT81" s="176"/>
      <c r="OYU81" s="176"/>
      <c r="OYV81" s="176"/>
      <c r="OYW81" s="176"/>
      <c r="OYX81" s="176"/>
      <c r="OYY81" s="176"/>
      <c r="OYZ81" s="176"/>
      <c r="OZA81" s="176"/>
      <c r="OZB81" s="176"/>
      <c r="OZC81" s="176"/>
      <c r="OZD81" s="176"/>
      <c r="OZE81" s="176"/>
      <c r="OZF81" s="176"/>
      <c r="OZG81" s="176"/>
      <c r="OZH81" s="176"/>
      <c r="OZI81" s="176"/>
      <c r="OZJ81" s="176"/>
      <c r="OZK81" s="176"/>
      <c r="OZL81" s="176"/>
      <c r="OZM81" s="176"/>
      <c r="OZN81" s="176"/>
      <c r="OZO81" s="176"/>
      <c r="OZP81" s="176"/>
      <c r="OZQ81" s="176"/>
      <c r="OZR81" s="176"/>
      <c r="OZS81" s="176"/>
      <c r="OZT81" s="176"/>
      <c r="OZU81" s="176"/>
      <c r="OZV81" s="176"/>
      <c r="OZW81" s="176"/>
      <c r="OZX81" s="176"/>
      <c r="OZY81" s="176"/>
      <c r="OZZ81" s="176"/>
      <c r="PAA81" s="176"/>
      <c r="PAB81" s="176"/>
      <c r="PAC81" s="176"/>
      <c r="PAD81" s="176"/>
      <c r="PAE81" s="176"/>
      <c r="PAF81" s="176"/>
      <c r="PAG81" s="176"/>
      <c r="PAH81" s="176"/>
      <c r="PAI81" s="176"/>
      <c r="PAJ81" s="176"/>
      <c r="PAK81" s="176"/>
      <c r="PAL81" s="176"/>
      <c r="PAM81" s="176"/>
      <c r="PAN81" s="176"/>
      <c r="PAO81" s="176"/>
      <c r="PAP81" s="176"/>
      <c r="PAQ81" s="176"/>
      <c r="PAR81" s="176"/>
      <c r="PAS81" s="176"/>
      <c r="PAT81" s="176"/>
      <c r="PAU81" s="176"/>
      <c r="PAV81" s="176"/>
      <c r="PAW81" s="176"/>
      <c r="PAX81" s="176"/>
      <c r="PAY81" s="176"/>
      <c r="PAZ81" s="176"/>
      <c r="PBA81" s="176"/>
      <c r="PBB81" s="176"/>
      <c r="PBC81" s="176"/>
      <c r="PBD81" s="176"/>
      <c r="PBE81" s="176"/>
      <c r="PBF81" s="176"/>
      <c r="PBG81" s="176"/>
      <c r="PBH81" s="176"/>
      <c r="PBI81" s="176"/>
      <c r="PBJ81" s="176"/>
      <c r="PBK81" s="176"/>
      <c r="PBL81" s="176"/>
      <c r="PBM81" s="176"/>
      <c r="PBN81" s="176"/>
      <c r="PBO81" s="176"/>
      <c r="PBP81" s="176"/>
      <c r="PBQ81" s="176"/>
      <c r="PBR81" s="176"/>
      <c r="PBS81" s="176"/>
      <c r="PBT81" s="176"/>
      <c r="PBU81" s="176"/>
      <c r="PBV81" s="176"/>
      <c r="PBW81" s="176"/>
      <c r="PBX81" s="176"/>
      <c r="PBY81" s="176"/>
      <c r="PBZ81" s="176"/>
      <c r="PCA81" s="176"/>
      <c r="PCB81" s="176"/>
      <c r="PCC81" s="176"/>
      <c r="PCD81" s="176"/>
      <c r="PCE81" s="176"/>
      <c r="PCF81" s="176"/>
      <c r="PCG81" s="176"/>
      <c r="PCH81" s="176"/>
      <c r="PCI81" s="176"/>
      <c r="PCJ81" s="176"/>
      <c r="PCK81" s="176"/>
      <c r="PCL81" s="176"/>
      <c r="PCM81" s="176"/>
      <c r="PCN81" s="176"/>
      <c r="PCO81" s="176"/>
      <c r="PCP81" s="176"/>
      <c r="PCQ81" s="176"/>
      <c r="PCR81" s="176"/>
      <c r="PCS81" s="176"/>
      <c r="PCT81" s="176"/>
      <c r="PCU81" s="176"/>
      <c r="PCV81" s="176"/>
      <c r="PCW81" s="176"/>
      <c r="PCX81" s="176"/>
      <c r="PCY81" s="176"/>
      <c r="PCZ81" s="176"/>
      <c r="PDA81" s="176"/>
      <c r="PDB81" s="176"/>
      <c r="PDC81" s="176"/>
      <c r="PDD81" s="176"/>
      <c r="PDE81" s="176"/>
      <c r="PDF81" s="176"/>
      <c r="PDG81" s="176"/>
      <c r="PDH81" s="176"/>
      <c r="PDI81" s="176"/>
      <c r="PDJ81" s="176"/>
      <c r="PDK81" s="176"/>
      <c r="PDL81" s="176"/>
      <c r="PDM81" s="176"/>
      <c r="PDN81" s="176"/>
      <c r="PDO81" s="176"/>
      <c r="PDP81" s="176"/>
      <c r="PDQ81" s="176"/>
      <c r="PDR81" s="176"/>
      <c r="PDS81" s="176"/>
      <c r="PDT81" s="176"/>
      <c r="PDU81" s="176"/>
      <c r="PDV81" s="176"/>
      <c r="PDW81" s="176"/>
      <c r="PDX81" s="176"/>
      <c r="PDY81" s="176"/>
      <c r="PDZ81" s="176"/>
      <c r="PEA81" s="176"/>
      <c r="PEB81" s="176"/>
      <c r="PEC81" s="176"/>
      <c r="PED81" s="176"/>
      <c r="PEE81" s="176"/>
      <c r="PEF81" s="176"/>
      <c r="PEG81" s="176"/>
      <c r="PEH81" s="176"/>
      <c r="PEI81" s="176"/>
      <c r="PEJ81" s="176"/>
      <c r="PEK81" s="176"/>
      <c r="PEL81" s="176"/>
      <c r="PEM81" s="176"/>
      <c r="PEN81" s="176"/>
      <c r="PEO81" s="176"/>
      <c r="PEP81" s="176"/>
      <c r="PEQ81" s="176"/>
      <c r="PER81" s="176"/>
      <c r="PES81" s="176"/>
      <c r="PET81" s="176"/>
      <c r="PEU81" s="176"/>
      <c r="PEV81" s="176"/>
      <c r="PEW81" s="176"/>
      <c r="PEX81" s="176"/>
      <c r="PEY81" s="176"/>
      <c r="PEZ81" s="176"/>
      <c r="PFA81" s="176"/>
      <c r="PFB81" s="176"/>
      <c r="PFC81" s="176"/>
      <c r="PFD81" s="176"/>
      <c r="PFE81" s="176"/>
      <c r="PFF81" s="176"/>
      <c r="PFG81" s="176"/>
      <c r="PFH81" s="176"/>
      <c r="PFI81" s="176"/>
      <c r="PFJ81" s="176"/>
      <c r="PFK81" s="176"/>
      <c r="PFL81" s="176"/>
      <c r="PFM81" s="176"/>
      <c r="PFN81" s="176"/>
      <c r="PFO81" s="176"/>
      <c r="PFP81" s="176"/>
      <c r="PFQ81" s="176"/>
      <c r="PFR81" s="176"/>
      <c r="PFS81" s="176"/>
      <c r="PFT81" s="176"/>
      <c r="PFU81" s="176"/>
      <c r="PFV81" s="176"/>
      <c r="PFW81" s="176"/>
      <c r="PFX81" s="176"/>
      <c r="PFY81" s="176"/>
      <c r="PFZ81" s="176"/>
      <c r="PGA81" s="176"/>
      <c r="PGB81" s="176"/>
      <c r="PGC81" s="176"/>
      <c r="PGD81" s="176"/>
      <c r="PGE81" s="176"/>
      <c r="PGF81" s="176"/>
      <c r="PGG81" s="176"/>
      <c r="PGH81" s="176"/>
      <c r="PGI81" s="176"/>
      <c r="PGJ81" s="176"/>
      <c r="PGK81" s="176"/>
      <c r="PGL81" s="176"/>
      <c r="PGM81" s="176"/>
      <c r="PGN81" s="176"/>
      <c r="PGO81" s="176"/>
      <c r="PGP81" s="176"/>
      <c r="PGQ81" s="176"/>
      <c r="PGR81" s="176"/>
      <c r="PGS81" s="176"/>
      <c r="PGT81" s="176"/>
      <c r="PGU81" s="176"/>
      <c r="PGV81" s="176"/>
      <c r="PGW81" s="176"/>
      <c r="PGX81" s="176"/>
      <c r="PGY81" s="176"/>
      <c r="PGZ81" s="176"/>
      <c r="PHA81" s="176"/>
      <c r="PHB81" s="176"/>
      <c r="PHC81" s="176"/>
      <c r="PHD81" s="176"/>
      <c r="PHE81" s="176"/>
      <c r="PHF81" s="176"/>
      <c r="PHG81" s="176"/>
      <c r="PHH81" s="176"/>
      <c r="PHI81" s="176"/>
      <c r="PHJ81" s="176"/>
      <c r="PHK81" s="176"/>
      <c r="PHL81" s="176"/>
      <c r="PHM81" s="176"/>
      <c r="PHN81" s="176"/>
      <c r="PHO81" s="176"/>
      <c r="PHP81" s="176"/>
      <c r="PHQ81" s="176"/>
      <c r="PHR81" s="176"/>
      <c r="PHS81" s="176"/>
      <c r="PHT81" s="176"/>
      <c r="PHU81" s="176"/>
      <c r="PHV81" s="176"/>
      <c r="PHW81" s="176"/>
      <c r="PHX81" s="176"/>
      <c r="PHY81" s="176"/>
      <c r="PHZ81" s="176"/>
      <c r="PIA81" s="176"/>
      <c r="PIB81" s="176"/>
      <c r="PIC81" s="176"/>
      <c r="PID81" s="176"/>
      <c r="PIE81" s="176"/>
      <c r="PIF81" s="176"/>
      <c r="PIG81" s="176"/>
      <c r="PIH81" s="176"/>
      <c r="PII81" s="176"/>
      <c r="PIJ81" s="176"/>
      <c r="PIK81" s="176"/>
      <c r="PIL81" s="176"/>
      <c r="PIM81" s="176"/>
      <c r="PIN81" s="176"/>
      <c r="PIO81" s="176"/>
      <c r="PIP81" s="176"/>
      <c r="PIQ81" s="176"/>
      <c r="PIR81" s="176"/>
      <c r="PIS81" s="176"/>
      <c r="PIT81" s="176"/>
      <c r="PIU81" s="176"/>
      <c r="PIV81" s="176"/>
      <c r="PIW81" s="176"/>
      <c r="PIX81" s="176"/>
      <c r="PIY81" s="176"/>
      <c r="PIZ81" s="176"/>
      <c r="PJA81" s="176"/>
      <c r="PJB81" s="176"/>
      <c r="PJC81" s="176"/>
      <c r="PJD81" s="176"/>
      <c r="PJE81" s="176"/>
      <c r="PJF81" s="176"/>
      <c r="PJG81" s="176"/>
      <c r="PJH81" s="176"/>
      <c r="PJI81" s="176"/>
      <c r="PJJ81" s="176"/>
      <c r="PJK81" s="176"/>
      <c r="PJL81" s="176"/>
      <c r="PJM81" s="176"/>
      <c r="PJN81" s="176"/>
      <c r="PJO81" s="176"/>
      <c r="PJP81" s="176"/>
      <c r="PJQ81" s="176"/>
      <c r="PJR81" s="176"/>
      <c r="PJS81" s="176"/>
      <c r="PJT81" s="176"/>
      <c r="PJU81" s="176"/>
      <c r="PJV81" s="176"/>
      <c r="PJW81" s="176"/>
      <c r="PJX81" s="176"/>
      <c r="PJY81" s="176"/>
      <c r="PJZ81" s="176"/>
      <c r="PKA81" s="176"/>
      <c r="PKB81" s="176"/>
      <c r="PKC81" s="176"/>
      <c r="PKD81" s="176"/>
      <c r="PKE81" s="176"/>
      <c r="PKF81" s="176"/>
      <c r="PKG81" s="176"/>
      <c r="PKH81" s="176"/>
      <c r="PKI81" s="176"/>
      <c r="PKJ81" s="176"/>
      <c r="PKK81" s="176"/>
      <c r="PKL81" s="176"/>
      <c r="PKM81" s="176"/>
      <c r="PKN81" s="176"/>
      <c r="PKO81" s="176"/>
      <c r="PKP81" s="176"/>
      <c r="PKQ81" s="176"/>
      <c r="PKR81" s="176"/>
      <c r="PKS81" s="176"/>
      <c r="PKT81" s="176"/>
      <c r="PKU81" s="176"/>
      <c r="PKV81" s="176"/>
      <c r="PKW81" s="176"/>
      <c r="PKX81" s="176"/>
      <c r="PKY81" s="176"/>
      <c r="PKZ81" s="176"/>
      <c r="PLA81" s="176"/>
      <c r="PLB81" s="176"/>
      <c r="PLC81" s="176"/>
      <c r="PLD81" s="176"/>
      <c r="PLE81" s="176"/>
      <c r="PLF81" s="176"/>
      <c r="PLG81" s="176"/>
      <c r="PLH81" s="176"/>
      <c r="PLI81" s="176"/>
      <c r="PLJ81" s="176"/>
      <c r="PLK81" s="176"/>
      <c r="PLL81" s="176"/>
      <c r="PLM81" s="176"/>
      <c r="PLN81" s="176"/>
      <c r="PLO81" s="176"/>
      <c r="PLP81" s="176"/>
      <c r="PLQ81" s="176"/>
      <c r="PLR81" s="176"/>
      <c r="PLS81" s="176"/>
      <c r="PLT81" s="176"/>
      <c r="PLU81" s="176"/>
      <c r="PLV81" s="176"/>
      <c r="PLW81" s="176"/>
      <c r="PLX81" s="176"/>
      <c r="PLY81" s="176"/>
      <c r="PLZ81" s="176"/>
      <c r="PMA81" s="176"/>
      <c r="PMB81" s="176"/>
      <c r="PMC81" s="176"/>
      <c r="PMD81" s="176"/>
      <c r="PME81" s="176"/>
      <c r="PMF81" s="176"/>
      <c r="PMG81" s="176"/>
      <c r="PMH81" s="176"/>
      <c r="PMI81" s="176"/>
      <c r="PMJ81" s="176"/>
      <c r="PMK81" s="176"/>
      <c r="PML81" s="176"/>
      <c r="PMM81" s="176"/>
      <c r="PMN81" s="176"/>
      <c r="PMO81" s="176"/>
      <c r="PMP81" s="176"/>
      <c r="PMQ81" s="176"/>
      <c r="PMR81" s="176"/>
      <c r="PMS81" s="176"/>
      <c r="PMT81" s="176"/>
      <c r="PMU81" s="176"/>
      <c r="PMV81" s="176"/>
      <c r="PMW81" s="176"/>
      <c r="PMX81" s="176"/>
      <c r="PMY81" s="176"/>
      <c r="PMZ81" s="176"/>
      <c r="PNA81" s="176"/>
      <c r="PNB81" s="176"/>
      <c r="PNC81" s="176"/>
      <c r="PND81" s="176"/>
      <c r="PNE81" s="176"/>
      <c r="PNF81" s="176"/>
      <c r="PNG81" s="176"/>
      <c r="PNH81" s="176"/>
      <c r="PNI81" s="176"/>
      <c r="PNJ81" s="176"/>
      <c r="PNK81" s="176"/>
      <c r="PNL81" s="176"/>
      <c r="PNM81" s="176"/>
      <c r="PNN81" s="176"/>
      <c r="PNO81" s="176"/>
      <c r="PNP81" s="176"/>
      <c r="PNQ81" s="176"/>
      <c r="PNR81" s="176"/>
      <c r="PNS81" s="176"/>
      <c r="PNT81" s="176"/>
      <c r="PNU81" s="176"/>
      <c r="PNV81" s="176"/>
      <c r="PNW81" s="176"/>
      <c r="PNX81" s="176"/>
      <c r="PNY81" s="176"/>
      <c r="PNZ81" s="176"/>
      <c r="POA81" s="176"/>
      <c r="POB81" s="176"/>
      <c r="POC81" s="176"/>
      <c r="POD81" s="176"/>
      <c r="POE81" s="176"/>
      <c r="POF81" s="176"/>
      <c r="POG81" s="176"/>
      <c r="POH81" s="176"/>
      <c r="POI81" s="176"/>
      <c r="POJ81" s="176"/>
      <c r="POK81" s="176"/>
      <c r="POL81" s="176"/>
      <c r="POM81" s="176"/>
      <c r="PON81" s="176"/>
      <c r="POO81" s="176"/>
      <c r="POP81" s="176"/>
      <c r="POQ81" s="176"/>
      <c r="POR81" s="176"/>
      <c r="POS81" s="176"/>
      <c r="POT81" s="176"/>
      <c r="POU81" s="176"/>
      <c r="POV81" s="176"/>
      <c r="POW81" s="176"/>
      <c r="POX81" s="176"/>
      <c r="POY81" s="176"/>
      <c r="POZ81" s="176"/>
      <c r="PPA81" s="176"/>
      <c r="PPB81" s="176"/>
      <c r="PPC81" s="176"/>
      <c r="PPD81" s="176"/>
      <c r="PPE81" s="176"/>
      <c r="PPF81" s="176"/>
      <c r="PPG81" s="176"/>
      <c r="PPH81" s="176"/>
      <c r="PPI81" s="176"/>
      <c r="PPJ81" s="176"/>
      <c r="PPK81" s="176"/>
      <c r="PPL81" s="176"/>
      <c r="PPM81" s="176"/>
      <c r="PPN81" s="176"/>
      <c r="PPO81" s="176"/>
      <c r="PPP81" s="176"/>
      <c r="PPQ81" s="176"/>
      <c r="PPR81" s="176"/>
      <c r="PPS81" s="176"/>
      <c r="PPT81" s="176"/>
      <c r="PPU81" s="176"/>
      <c r="PPV81" s="176"/>
      <c r="PPW81" s="176"/>
      <c r="PPX81" s="176"/>
      <c r="PPY81" s="176"/>
      <c r="PPZ81" s="176"/>
      <c r="PQA81" s="176"/>
      <c r="PQB81" s="176"/>
      <c r="PQC81" s="176"/>
      <c r="PQD81" s="176"/>
      <c r="PQE81" s="176"/>
      <c r="PQF81" s="176"/>
      <c r="PQG81" s="176"/>
      <c r="PQH81" s="176"/>
      <c r="PQI81" s="176"/>
      <c r="PQJ81" s="176"/>
      <c r="PQK81" s="176"/>
      <c r="PQL81" s="176"/>
      <c r="PQM81" s="176"/>
      <c r="PQN81" s="176"/>
      <c r="PQO81" s="176"/>
      <c r="PQP81" s="176"/>
      <c r="PQQ81" s="176"/>
      <c r="PQR81" s="176"/>
      <c r="PQS81" s="176"/>
      <c r="PQT81" s="176"/>
      <c r="PQU81" s="176"/>
      <c r="PQV81" s="176"/>
      <c r="PQW81" s="176"/>
      <c r="PQX81" s="176"/>
      <c r="PQY81" s="176"/>
      <c r="PQZ81" s="176"/>
      <c r="PRA81" s="176"/>
      <c r="PRB81" s="176"/>
      <c r="PRC81" s="176"/>
      <c r="PRD81" s="176"/>
      <c r="PRE81" s="176"/>
      <c r="PRF81" s="176"/>
      <c r="PRG81" s="176"/>
      <c r="PRH81" s="176"/>
      <c r="PRI81" s="176"/>
      <c r="PRJ81" s="176"/>
      <c r="PRK81" s="176"/>
      <c r="PRL81" s="176"/>
      <c r="PRM81" s="176"/>
      <c r="PRN81" s="176"/>
      <c r="PRO81" s="176"/>
      <c r="PRP81" s="176"/>
      <c r="PRQ81" s="176"/>
      <c r="PRR81" s="176"/>
      <c r="PRS81" s="176"/>
      <c r="PRT81" s="176"/>
      <c r="PRU81" s="176"/>
      <c r="PRV81" s="176"/>
      <c r="PRW81" s="176"/>
      <c r="PRX81" s="176"/>
      <c r="PRY81" s="176"/>
      <c r="PRZ81" s="176"/>
      <c r="PSA81" s="176"/>
      <c r="PSB81" s="176"/>
      <c r="PSC81" s="176"/>
      <c r="PSD81" s="176"/>
      <c r="PSE81" s="176"/>
      <c r="PSF81" s="176"/>
      <c r="PSG81" s="176"/>
      <c r="PSH81" s="176"/>
      <c r="PSI81" s="176"/>
      <c r="PSJ81" s="176"/>
      <c r="PSK81" s="176"/>
      <c r="PSL81" s="176"/>
      <c r="PSM81" s="176"/>
      <c r="PSN81" s="176"/>
      <c r="PSO81" s="176"/>
      <c r="PSP81" s="176"/>
      <c r="PSQ81" s="176"/>
      <c r="PSR81" s="176"/>
      <c r="PSS81" s="176"/>
      <c r="PST81" s="176"/>
      <c r="PSU81" s="176"/>
      <c r="PSV81" s="176"/>
      <c r="PSW81" s="176"/>
      <c r="PSX81" s="176"/>
      <c r="PSY81" s="176"/>
      <c r="PSZ81" s="176"/>
      <c r="PTA81" s="176"/>
      <c r="PTB81" s="176"/>
      <c r="PTC81" s="176"/>
      <c r="PTD81" s="176"/>
      <c r="PTE81" s="176"/>
      <c r="PTF81" s="176"/>
      <c r="PTG81" s="176"/>
      <c r="PTH81" s="176"/>
      <c r="PTI81" s="176"/>
      <c r="PTJ81" s="176"/>
      <c r="PTK81" s="176"/>
      <c r="PTL81" s="176"/>
      <c r="PTM81" s="176"/>
      <c r="PTN81" s="176"/>
      <c r="PTO81" s="176"/>
      <c r="PTP81" s="176"/>
      <c r="PTQ81" s="176"/>
      <c r="PTR81" s="176"/>
      <c r="PTS81" s="176"/>
      <c r="PTT81" s="176"/>
      <c r="PTU81" s="176"/>
      <c r="PTV81" s="176"/>
      <c r="PTW81" s="176"/>
      <c r="PTX81" s="176"/>
      <c r="PTY81" s="176"/>
      <c r="PTZ81" s="176"/>
      <c r="PUA81" s="176"/>
      <c r="PUB81" s="176"/>
      <c r="PUC81" s="176"/>
      <c r="PUD81" s="176"/>
      <c r="PUE81" s="176"/>
      <c r="PUF81" s="176"/>
      <c r="PUG81" s="176"/>
      <c r="PUH81" s="176"/>
      <c r="PUI81" s="176"/>
      <c r="PUJ81" s="176"/>
      <c r="PUK81" s="176"/>
      <c r="PUL81" s="176"/>
      <c r="PUM81" s="176"/>
      <c r="PUN81" s="176"/>
      <c r="PUO81" s="176"/>
      <c r="PUP81" s="176"/>
      <c r="PUQ81" s="176"/>
      <c r="PUR81" s="176"/>
      <c r="PUS81" s="176"/>
      <c r="PUT81" s="176"/>
      <c r="PUU81" s="176"/>
      <c r="PUV81" s="176"/>
      <c r="PUW81" s="176"/>
      <c r="PUX81" s="176"/>
      <c r="PUY81" s="176"/>
      <c r="PUZ81" s="176"/>
      <c r="PVA81" s="176"/>
      <c r="PVB81" s="176"/>
      <c r="PVC81" s="176"/>
      <c r="PVD81" s="176"/>
      <c r="PVE81" s="176"/>
      <c r="PVF81" s="176"/>
      <c r="PVG81" s="176"/>
      <c r="PVH81" s="176"/>
      <c r="PVI81" s="176"/>
      <c r="PVJ81" s="176"/>
      <c r="PVK81" s="176"/>
      <c r="PVL81" s="176"/>
      <c r="PVM81" s="176"/>
      <c r="PVN81" s="176"/>
      <c r="PVO81" s="176"/>
      <c r="PVP81" s="176"/>
      <c r="PVQ81" s="176"/>
      <c r="PVR81" s="176"/>
      <c r="PVS81" s="176"/>
      <c r="PVT81" s="176"/>
      <c r="PVU81" s="176"/>
      <c r="PVV81" s="176"/>
      <c r="PVW81" s="176"/>
      <c r="PVX81" s="176"/>
      <c r="PVY81" s="176"/>
      <c r="PVZ81" s="176"/>
      <c r="PWA81" s="176"/>
      <c r="PWB81" s="176"/>
      <c r="PWC81" s="176"/>
      <c r="PWD81" s="176"/>
      <c r="PWE81" s="176"/>
      <c r="PWF81" s="176"/>
      <c r="PWG81" s="176"/>
      <c r="PWH81" s="176"/>
      <c r="PWI81" s="176"/>
      <c r="PWJ81" s="176"/>
      <c r="PWK81" s="176"/>
      <c r="PWL81" s="176"/>
      <c r="PWM81" s="176"/>
      <c r="PWN81" s="176"/>
      <c r="PWO81" s="176"/>
      <c r="PWP81" s="176"/>
      <c r="PWQ81" s="176"/>
      <c r="PWR81" s="176"/>
      <c r="PWS81" s="176"/>
      <c r="PWT81" s="176"/>
      <c r="PWU81" s="176"/>
      <c r="PWV81" s="176"/>
      <c r="PWW81" s="176"/>
      <c r="PWX81" s="176"/>
      <c r="PWY81" s="176"/>
      <c r="PWZ81" s="176"/>
      <c r="PXA81" s="176"/>
      <c r="PXB81" s="176"/>
      <c r="PXC81" s="176"/>
      <c r="PXD81" s="176"/>
      <c r="PXE81" s="176"/>
      <c r="PXF81" s="176"/>
      <c r="PXG81" s="176"/>
      <c r="PXH81" s="176"/>
      <c r="PXI81" s="176"/>
      <c r="PXJ81" s="176"/>
      <c r="PXK81" s="176"/>
      <c r="PXL81" s="176"/>
      <c r="PXM81" s="176"/>
      <c r="PXN81" s="176"/>
      <c r="PXO81" s="176"/>
      <c r="PXP81" s="176"/>
      <c r="PXQ81" s="176"/>
      <c r="PXR81" s="176"/>
      <c r="PXS81" s="176"/>
      <c r="PXT81" s="176"/>
      <c r="PXU81" s="176"/>
      <c r="PXV81" s="176"/>
      <c r="PXW81" s="176"/>
      <c r="PXX81" s="176"/>
      <c r="PXY81" s="176"/>
      <c r="PXZ81" s="176"/>
      <c r="PYA81" s="176"/>
      <c r="PYB81" s="176"/>
      <c r="PYC81" s="176"/>
      <c r="PYD81" s="176"/>
      <c r="PYE81" s="176"/>
      <c r="PYF81" s="176"/>
      <c r="PYG81" s="176"/>
      <c r="PYH81" s="176"/>
      <c r="PYI81" s="176"/>
      <c r="PYJ81" s="176"/>
      <c r="PYK81" s="176"/>
      <c r="PYL81" s="176"/>
      <c r="PYM81" s="176"/>
      <c r="PYN81" s="176"/>
      <c r="PYO81" s="176"/>
      <c r="PYP81" s="176"/>
      <c r="PYQ81" s="176"/>
      <c r="PYR81" s="176"/>
      <c r="PYS81" s="176"/>
      <c r="PYT81" s="176"/>
      <c r="PYU81" s="176"/>
      <c r="PYV81" s="176"/>
      <c r="PYW81" s="176"/>
      <c r="PYX81" s="176"/>
      <c r="PYY81" s="176"/>
      <c r="PYZ81" s="176"/>
      <c r="PZA81" s="176"/>
      <c r="PZB81" s="176"/>
      <c r="PZC81" s="176"/>
      <c r="PZD81" s="176"/>
      <c r="PZE81" s="176"/>
      <c r="PZF81" s="176"/>
      <c r="PZG81" s="176"/>
      <c r="PZH81" s="176"/>
      <c r="PZI81" s="176"/>
      <c r="PZJ81" s="176"/>
      <c r="PZK81" s="176"/>
      <c r="PZL81" s="176"/>
      <c r="PZM81" s="176"/>
      <c r="PZN81" s="176"/>
      <c r="PZO81" s="176"/>
      <c r="PZP81" s="176"/>
      <c r="PZQ81" s="176"/>
      <c r="PZR81" s="176"/>
      <c r="PZS81" s="176"/>
      <c r="PZT81" s="176"/>
      <c r="PZU81" s="176"/>
      <c r="PZV81" s="176"/>
      <c r="PZW81" s="176"/>
      <c r="PZX81" s="176"/>
      <c r="PZY81" s="176"/>
      <c r="PZZ81" s="176"/>
      <c r="QAA81" s="176"/>
      <c r="QAB81" s="176"/>
      <c r="QAC81" s="176"/>
      <c r="QAD81" s="176"/>
      <c r="QAE81" s="176"/>
      <c r="QAF81" s="176"/>
      <c r="QAG81" s="176"/>
      <c r="QAH81" s="176"/>
      <c r="QAI81" s="176"/>
      <c r="QAJ81" s="176"/>
      <c r="QAK81" s="176"/>
      <c r="QAL81" s="176"/>
      <c r="QAM81" s="176"/>
      <c r="QAN81" s="176"/>
      <c r="QAO81" s="176"/>
      <c r="QAP81" s="176"/>
      <c r="QAQ81" s="176"/>
      <c r="QAR81" s="176"/>
      <c r="QAS81" s="176"/>
      <c r="QAT81" s="176"/>
      <c r="QAU81" s="176"/>
      <c r="QAV81" s="176"/>
      <c r="QAW81" s="176"/>
      <c r="QAX81" s="176"/>
      <c r="QAY81" s="176"/>
      <c r="QAZ81" s="176"/>
      <c r="QBA81" s="176"/>
      <c r="QBB81" s="176"/>
      <c r="QBC81" s="176"/>
      <c r="QBD81" s="176"/>
      <c r="QBE81" s="176"/>
      <c r="QBF81" s="176"/>
      <c r="QBG81" s="176"/>
      <c r="QBH81" s="176"/>
      <c r="QBI81" s="176"/>
      <c r="QBJ81" s="176"/>
      <c r="QBK81" s="176"/>
      <c r="QBL81" s="176"/>
      <c r="QBM81" s="176"/>
      <c r="QBN81" s="176"/>
      <c r="QBO81" s="176"/>
      <c r="QBP81" s="176"/>
      <c r="QBQ81" s="176"/>
      <c r="QBR81" s="176"/>
      <c r="QBS81" s="176"/>
      <c r="QBT81" s="176"/>
      <c r="QBU81" s="176"/>
      <c r="QBV81" s="176"/>
      <c r="QBW81" s="176"/>
      <c r="QBX81" s="176"/>
      <c r="QBY81" s="176"/>
      <c r="QBZ81" s="176"/>
      <c r="QCA81" s="176"/>
      <c r="QCB81" s="176"/>
      <c r="QCC81" s="176"/>
      <c r="QCD81" s="176"/>
      <c r="QCE81" s="176"/>
      <c r="QCF81" s="176"/>
      <c r="QCG81" s="176"/>
      <c r="QCH81" s="176"/>
      <c r="QCI81" s="176"/>
      <c r="QCJ81" s="176"/>
      <c r="QCK81" s="176"/>
      <c r="QCL81" s="176"/>
      <c r="QCM81" s="176"/>
      <c r="QCN81" s="176"/>
      <c r="QCO81" s="176"/>
      <c r="QCP81" s="176"/>
      <c r="QCQ81" s="176"/>
      <c r="QCR81" s="176"/>
      <c r="QCS81" s="176"/>
      <c r="QCT81" s="176"/>
      <c r="QCU81" s="176"/>
      <c r="QCV81" s="176"/>
      <c r="QCW81" s="176"/>
      <c r="QCX81" s="176"/>
      <c r="QCY81" s="176"/>
      <c r="QCZ81" s="176"/>
      <c r="QDA81" s="176"/>
      <c r="QDB81" s="176"/>
      <c r="QDC81" s="176"/>
      <c r="QDD81" s="176"/>
      <c r="QDE81" s="176"/>
      <c r="QDF81" s="176"/>
      <c r="QDG81" s="176"/>
      <c r="QDH81" s="176"/>
      <c r="QDI81" s="176"/>
      <c r="QDJ81" s="176"/>
      <c r="QDK81" s="176"/>
      <c r="QDL81" s="176"/>
      <c r="QDM81" s="176"/>
      <c r="QDN81" s="176"/>
      <c r="QDO81" s="176"/>
      <c r="QDP81" s="176"/>
      <c r="QDQ81" s="176"/>
      <c r="QDR81" s="176"/>
      <c r="QDS81" s="176"/>
      <c r="QDT81" s="176"/>
      <c r="QDU81" s="176"/>
      <c r="QDV81" s="176"/>
      <c r="QDW81" s="176"/>
      <c r="QDX81" s="176"/>
      <c r="QDY81" s="176"/>
      <c r="QDZ81" s="176"/>
      <c r="QEA81" s="176"/>
      <c r="QEB81" s="176"/>
      <c r="QEC81" s="176"/>
      <c r="QED81" s="176"/>
      <c r="QEE81" s="176"/>
      <c r="QEF81" s="176"/>
      <c r="QEG81" s="176"/>
      <c r="QEH81" s="176"/>
      <c r="QEI81" s="176"/>
      <c r="QEJ81" s="176"/>
      <c r="QEK81" s="176"/>
      <c r="QEL81" s="176"/>
      <c r="QEM81" s="176"/>
      <c r="QEN81" s="176"/>
      <c r="QEO81" s="176"/>
      <c r="QEP81" s="176"/>
      <c r="QEQ81" s="176"/>
      <c r="QER81" s="176"/>
      <c r="QES81" s="176"/>
      <c r="QET81" s="176"/>
      <c r="QEU81" s="176"/>
      <c r="QEV81" s="176"/>
      <c r="QEW81" s="176"/>
      <c r="QEX81" s="176"/>
      <c r="QEY81" s="176"/>
      <c r="QEZ81" s="176"/>
      <c r="QFA81" s="176"/>
      <c r="QFB81" s="176"/>
      <c r="QFC81" s="176"/>
      <c r="QFD81" s="176"/>
      <c r="QFE81" s="176"/>
      <c r="QFF81" s="176"/>
      <c r="QFG81" s="176"/>
      <c r="QFH81" s="176"/>
      <c r="QFI81" s="176"/>
      <c r="QFJ81" s="176"/>
      <c r="QFK81" s="176"/>
      <c r="QFL81" s="176"/>
      <c r="QFM81" s="176"/>
      <c r="QFN81" s="176"/>
      <c r="QFO81" s="176"/>
      <c r="QFP81" s="176"/>
      <c r="QFQ81" s="176"/>
      <c r="QFR81" s="176"/>
      <c r="QFS81" s="176"/>
      <c r="QFT81" s="176"/>
      <c r="QFU81" s="176"/>
      <c r="QFV81" s="176"/>
      <c r="QFW81" s="176"/>
      <c r="QFX81" s="176"/>
      <c r="QFY81" s="176"/>
      <c r="QFZ81" s="176"/>
      <c r="QGA81" s="176"/>
      <c r="QGB81" s="176"/>
      <c r="QGC81" s="176"/>
      <c r="QGD81" s="176"/>
      <c r="QGE81" s="176"/>
      <c r="QGF81" s="176"/>
      <c r="QGG81" s="176"/>
      <c r="QGH81" s="176"/>
      <c r="QGI81" s="176"/>
      <c r="QGJ81" s="176"/>
      <c r="QGK81" s="176"/>
      <c r="QGL81" s="176"/>
      <c r="QGM81" s="176"/>
      <c r="QGN81" s="176"/>
      <c r="QGO81" s="176"/>
      <c r="QGP81" s="176"/>
      <c r="QGQ81" s="176"/>
      <c r="QGR81" s="176"/>
      <c r="QGS81" s="176"/>
      <c r="QGT81" s="176"/>
      <c r="QGU81" s="176"/>
      <c r="QGV81" s="176"/>
      <c r="QGW81" s="176"/>
      <c r="QGX81" s="176"/>
      <c r="QGY81" s="176"/>
      <c r="QGZ81" s="176"/>
      <c r="QHA81" s="176"/>
      <c r="QHB81" s="176"/>
      <c r="QHC81" s="176"/>
      <c r="QHD81" s="176"/>
      <c r="QHE81" s="176"/>
      <c r="QHF81" s="176"/>
      <c r="QHG81" s="176"/>
      <c r="QHH81" s="176"/>
      <c r="QHI81" s="176"/>
      <c r="QHJ81" s="176"/>
      <c r="QHK81" s="176"/>
      <c r="QHL81" s="176"/>
      <c r="QHM81" s="176"/>
      <c r="QHN81" s="176"/>
      <c r="QHO81" s="176"/>
      <c r="QHP81" s="176"/>
      <c r="QHQ81" s="176"/>
      <c r="QHR81" s="176"/>
      <c r="QHS81" s="176"/>
      <c r="QHT81" s="176"/>
      <c r="QHU81" s="176"/>
      <c r="QHV81" s="176"/>
      <c r="QHW81" s="176"/>
      <c r="QHX81" s="176"/>
      <c r="QHY81" s="176"/>
      <c r="QHZ81" s="176"/>
      <c r="QIA81" s="176"/>
      <c r="QIB81" s="176"/>
      <c r="QIC81" s="176"/>
      <c r="QID81" s="176"/>
      <c r="QIE81" s="176"/>
      <c r="QIF81" s="176"/>
      <c r="QIG81" s="176"/>
      <c r="QIH81" s="176"/>
      <c r="QII81" s="176"/>
      <c r="QIJ81" s="176"/>
      <c r="QIK81" s="176"/>
      <c r="QIL81" s="176"/>
      <c r="QIM81" s="176"/>
      <c r="QIN81" s="176"/>
      <c r="QIO81" s="176"/>
      <c r="QIP81" s="176"/>
      <c r="QIQ81" s="176"/>
      <c r="QIR81" s="176"/>
      <c r="QIS81" s="176"/>
      <c r="QIT81" s="176"/>
      <c r="QIU81" s="176"/>
      <c r="QIV81" s="176"/>
      <c r="QIW81" s="176"/>
      <c r="QIX81" s="176"/>
      <c r="QIY81" s="176"/>
      <c r="QIZ81" s="176"/>
      <c r="QJA81" s="176"/>
      <c r="QJB81" s="176"/>
      <c r="QJC81" s="176"/>
      <c r="QJD81" s="176"/>
      <c r="QJE81" s="176"/>
      <c r="QJF81" s="176"/>
      <c r="QJG81" s="176"/>
      <c r="QJH81" s="176"/>
      <c r="QJI81" s="176"/>
      <c r="QJJ81" s="176"/>
      <c r="QJK81" s="176"/>
      <c r="QJL81" s="176"/>
      <c r="QJM81" s="176"/>
      <c r="QJN81" s="176"/>
      <c r="QJO81" s="176"/>
      <c r="QJP81" s="176"/>
      <c r="QJQ81" s="176"/>
      <c r="QJR81" s="176"/>
      <c r="QJS81" s="176"/>
      <c r="QJT81" s="176"/>
      <c r="QJU81" s="176"/>
      <c r="QJV81" s="176"/>
      <c r="QJW81" s="176"/>
      <c r="QJX81" s="176"/>
      <c r="QJY81" s="176"/>
      <c r="QJZ81" s="176"/>
      <c r="QKA81" s="176"/>
      <c r="QKB81" s="176"/>
      <c r="QKC81" s="176"/>
      <c r="QKD81" s="176"/>
      <c r="QKE81" s="176"/>
      <c r="QKF81" s="176"/>
      <c r="QKG81" s="176"/>
      <c r="QKH81" s="176"/>
      <c r="QKI81" s="176"/>
      <c r="QKJ81" s="176"/>
      <c r="QKK81" s="176"/>
      <c r="QKL81" s="176"/>
      <c r="QKM81" s="176"/>
      <c r="QKN81" s="176"/>
      <c r="QKO81" s="176"/>
      <c r="QKP81" s="176"/>
      <c r="QKQ81" s="176"/>
      <c r="QKR81" s="176"/>
      <c r="QKS81" s="176"/>
      <c r="QKT81" s="176"/>
      <c r="QKU81" s="176"/>
      <c r="QKV81" s="176"/>
      <c r="QKW81" s="176"/>
      <c r="QKX81" s="176"/>
      <c r="QKY81" s="176"/>
      <c r="QKZ81" s="176"/>
      <c r="QLA81" s="176"/>
      <c r="QLB81" s="176"/>
      <c r="QLC81" s="176"/>
      <c r="QLD81" s="176"/>
      <c r="QLE81" s="176"/>
      <c r="QLF81" s="176"/>
      <c r="QLG81" s="176"/>
      <c r="QLH81" s="176"/>
      <c r="QLI81" s="176"/>
      <c r="QLJ81" s="176"/>
      <c r="QLK81" s="176"/>
      <c r="QLL81" s="176"/>
      <c r="QLM81" s="176"/>
      <c r="QLN81" s="176"/>
      <c r="QLO81" s="176"/>
      <c r="QLP81" s="176"/>
      <c r="QLQ81" s="176"/>
      <c r="QLR81" s="176"/>
      <c r="QLS81" s="176"/>
      <c r="QLT81" s="176"/>
      <c r="QLU81" s="176"/>
      <c r="QLV81" s="176"/>
      <c r="QLW81" s="176"/>
      <c r="QLX81" s="176"/>
      <c r="QLY81" s="176"/>
      <c r="QLZ81" s="176"/>
      <c r="QMA81" s="176"/>
      <c r="QMB81" s="176"/>
      <c r="QMC81" s="176"/>
      <c r="QMD81" s="176"/>
      <c r="QME81" s="176"/>
      <c r="QMF81" s="176"/>
      <c r="QMG81" s="176"/>
      <c r="QMH81" s="176"/>
      <c r="QMI81" s="176"/>
      <c r="QMJ81" s="176"/>
      <c r="QMK81" s="176"/>
      <c r="QML81" s="176"/>
      <c r="QMM81" s="176"/>
      <c r="QMN81" s="176"/>
      <c r="QMO81" s="176"/>
      <c r="QMP81" s="176"/>
      <c r="QMQ81" s="176"/>
      <c r="QMR81" s="176"/>
      <c r="QMS81" s="176"/>
      <c r="QMT81" s="176"/>
      <c r="QMU81" s="176"/>
      <c r="QMV81" s="176"/>
      <c r="QMW81" s="176"/>
      <c r="QMX81" s="176"/>
      <c r="QMY81" s="176"/>
      <c r="QMZ81" s="176"/>
      <c r="QNA81" s="176"/>
      <c r="QNB81" s="176"/>
      <c r="QNC81" s="176"/>
      <c r="QND81" s="176"/>
      <c r="QNE81" s="176"/>
      <c r="QNF81" s="176"/>
      <c r="QNG81" s="176"/>
      <c r="QNH81" s="176"/>
      <c r="QNI81" s="176"/>
      <c r="QNJ81" s="176"/>
      <c r="QNK81" s="176"/>
      <c r="QNL81" s="176"/>
      <c r="QNM81" s="176"/>
      <c r="QNN81" s="176"/>
      <c r="QNO81" s="176"/>
      <c r="QNP81" s="176"/>
      <c r="QNQ81" s="176"/>
      <c r="QNR81" s="176"/>
      <c r="QNS81" s="176"/>
      <c r="QNT81" s="176"/>
      <c r="QNU81" s="176"/>
      <c r="QNV81" s="176"/>
      <c r="QNW81" s="176"/>
      <c r="QNX81" s="176"/>
      <c r="QNY81" s="176"/>
      <c r="QNZ81" s="176"/>
      <c r="QOA81" s="176"/>
      <c r="QOB81" s="176"/>
      <c r="QOC81" s="176"/>
      <c r="QOD81" s="176"/>
      <c r="QOE81" s="176"/>
      <c r="QOF81" s="176"/>
      <c r="QOG81" s="176"/>
      <c r="QOH81" s="176"/>
      <c r="QOI81" s="176"/>
      <c r="QOJ81" s="176"/>
      <c r="QOK81" s="176"/>
      <c r="QOL81" s="176"/>
      <c r="QOM81" s="176"/>
      <c r="QON81" s="176"/>
      <c r="QOO81" s="176"/>
      <c r="QOP81" s="176"/>
      <c r="QOQ81" s="176"/>
      <c r="QOR81" s="176"/>
      <c r="QOS81" s="176"/>
      <c r="QOT81" s="176"/>
      <c r="QOU81" s="176"/>
      <c r="QOV81" s="176"/>
      <c r="QOW81" s="176"/>
      <c r="QOX81" s="176"/>
      <c r="QOY81" s="176"/>
      <c r="QOZ81" s="176"/>
      <c r="QPA81" s="176"/>
      <c r="QPB81" s="176"/>
      <c r="QPC81" s="176"/>
      <c r="QPD81" s="176"/>
      <c r="QPE81" s="176"/>
      <c r="QPF81" s="176"/>
      <c r="QPG81" s="176"/>
      <c r="QPH81" s="176"/>
      <c r="QPI81" s="176"/>
      <c r="QPJ81" s="176"/>
      <c r="QPK81" s="176"/>
      <c r="QPL81" s="176"/>
      <c r="QPM81" s="176"/>
      <c r="QPN81" s="176"/>
      <c r="QPO81" s="176"/>
      <c r="QPP81" s="176"/>
      <c r="QPQ81" s="176"/>
      <c r="QPR81" s="176"/>
      <c r="QPS81" s="176"/>
      <c r="QPT81" s="176"/>
      <c r="QPU81" s="176"/>
      <c r="QPV81" s="176"/>
      <c r="QPW81" s="176"/>
      <c r="QPX81" s="176"/>
      <c r="QPY81" s="176"/>
      <c r="QPZ81" s="176"/>
      <c r="QQA81" s="176"/>
      <c r="QQB81" s="176"/>
      <c r="QQC81" s="176"/>
      <c r="QQD81" s="176"/>
      <c r="QQE81" s="176"/>
      <c r="QQF81" s="176"/>
      <c r="QQG81" s="176"/>
      <c r="QQH81" s="176"/>
      <c r="QQI81" s="176"/>
      <c r="QQJ81" s="176"/>
      <c r="QQK81" s="176"/>
      <c r="QQL81" s="176"/>
      <c r="QQM81" s="176"/>
      <c r="QQN81" s="176"/>
      <c r="QQO81" s="176"/>
      <c r="QQP81" s="176"/>
      <c r="QQQ81" s="176"/>
      <c r="QQR81" s="176"/>
      <c r="QQS81" s="176"/>
      <c r="QQT81" s="176"/>
      <c r="QQU81" s="176"/>
      <c r="QQV81" s="176"/>
      <c r="QQW81" s="176"/>
      <c r="QQX81" s="176"/>
      <c r="QQY81" s="176"/>
      <c r="QQZ81" s="176"/>
      <c r="QRA81" s="176"/>
      <c r="QRB81" s="176"/>
      <c r="QRC81" s="176"/>
      <c r="QRD81" s="176"/>
      <c r="QRE81" s="176"/>
      <c r="QRF81" s="176"/>
      <c r="QRG81" s="176"/>
      <c r="QRH81" s="176"/>
      <c r="QRI81" s="176"/>
      <c r="QRJ81" s="176"/>
      <c r="QRK81" s="176"/>
      <c r="QRL81" s="176"/>
      <c r="QRM81" s="176"/>
      <c r="QRN81" s="176"/>
      <c r="QRO81" s="176"/>
      <c r="QRP81" s="176"/>
      <c r="QRQ81" s="176"/>
      <c r="QRR81" s="176"/>
      <c r="QRS81" s="176"/>
      <c r="QRT81" s="176"/>
      <c r="QRU81" s="176"/>
      <c r="QRV81" s="176"/>
      <c r="QRW81" s="176"/>
      <c r="QRX81" s="176"/>
      <c r="QRY81" s="176"/>
      <c r="QRZ81" s="176"/>
      <c r="QSA81" s="176"/>
      <c r="QSB81" s="176"/>
      <c r="QSC81" s="176"/>
      <c r="QSD81" s="176"/>
      <c r="QSE81" s="176"/>
      <c r="QSF81" s="176"/>
      <c r="QSG81" s="176"/>
      <c r="QSH81" s="176"/>
      <c r="QSI81" s="176"/>
      <c r="QSJ81" s="176"/>
      <c r="QSK81" s="176"/>
      <c r="QSL81" s="176"/>
      <c r="QSM81" s="176"/>
      <c r="QSN81" s="176"/>
      <c r="QSO81" s="176"/>
      <c r="QSP81" s="176"/>
      <c r="QSQ81" s="176"/>
      <c r="QSR81" s="176"/>
      <c r="QSS81" s="176"/>
      <c r="QST81" s="176"/>
      <c r="QSU81" s="176"/>
      <c r="QSV81" s="176"/>
      <c r="QSW81" s="176"/>
      <c r="QSX81" s="176"/>
      <c r="QSY81" s="176"/>
      <c r="QSZ81" s="176"/>
      <c r="QTA81" s="176"/>
      <c r="QTB81" s="176"/>
      <c r="QTC81" s="176"/>
      <c r="QTD81" s="176"/>
      <c r="QTE81" s="176"/>
      <c r="QTF81" s="176"/>
      <c r="QTG81" s="176"/>
      <c r="QTH81" s="176"/>
      <c r="QTI81" s="176"/>
      <c r="QTJ81" s="176"/>
      <c r="QTK81" s="176"/>
      <c r="QTL81" s="176"/>
      <c r="QTM81" s="176"/>
      <c r="QTN81" s="176"/>
      <c r="QTO81" s="176"/>
      <c r="QTP81" s="176"/>
      <c r="QTQ81" s="176"/>
      <c r="QTR81" s="176"/>
      <c r="QTS81" s="176"/>
      <c r="QTT81" s="176"/>
      <c r="QTU81" s="176"/>
      <c r="QTV81" s="176"/>
      <c r="QTW81" s="176"/>
      <c r="QTX81" s="176"/>
      <c r="QTY81" s="176"/>
      <c r="QTZ81" s="176"/>
      <c r="QUA81" s="176"/>
      <c r="QUB81" s="176"/>
      <c r="QUC81" s="176"/>
      <c r="QUD81" s="176"/>
      <c r="QUE81" s="176"/>
      <c r="QUF81" s="176"/>
      <c r="QUG81" s="176"/>
      <c r="QUH81" s="176"/>
      <c r="QUI81" s="176"/>
      <c r="QUJ81" s="176"/>
      <c r="QUK81" s="176"/>
      <c r="QUL81" s="176"/>
      <c r="QUM81" s="176"/>
      <c r="QUN81" s="176"/>
      <c r="QUO81" s="176"/>
      <c r="QUP81" s="176"/>
      <c r="QUQ81" s="176"/>
      <c r="QUR81" s="176"/>
      <c r="QUS81" s="176"/>
      <c r="QUT81" s="176"/>
      <c r="QUU81" s="176"/>
      <c r="QUV81" s="176"/>
      <c r="QUW81" s="176"/>
      <c r="QUX81" s="176"/>
      <c r="QUY81" s="176"/>
      <c r="QUZ81" s="176"/>
      <c r="QVA81" s="176"/>
      <c r="QVB81" s="176"/>
      <c r="QVC81" s="176"/>
      <c r="QVD81" s="176"/>
      <c r="QVE81" s="176"/>
      <c r="QVF81" s="176"/>
      <c r="QVG81" s="176"/>
      <c r="QVH81" s="176"/>
      <c r="QVI81" s="176"/>
      <c r="QVJ81" s="176"/>
      <c r="QVK81" s="176"/>
      <c r="QVL81" s="176"/>
      <c r="QVM81" s="176"/>
      <c r="QVN81" s="176"/>
      <c r="QVO81" s="176"/>
      <c r="QVP81" s="176"/>
      <c r="QVQ81" s="176"/>
      <c r="QVR81" s="176"/>
      <c r="QVS81" s="176"/>
      <c r="QVT81" s="176"/>
      <c r="QVU81" s="176"/>
      <c r="QVV81" s="176"/>
      <c r="QVW81" s="176"/>
      <c r="QVX81" s="176"/>
      <c r="QVY81" s="176"/>
      <c r="QVZ81" s="176"/>
      <c r="QWA81" s="176"/>
      <c r="QWB81" s="176"/>
      <c r="QWC81" s="176"/>
      <c r="QWD81" s="176"/>
      <c r="QWE81" s="176"/>
      <c r="QWF81" s="176"/>
      <c r="QWG81" s="176"/>
      <c r="QWH81" s="176"/>
      <c r="QWI81" s="176"/>
      <c r="QWJ81" s="176"/>
      <c r="QWK81" s="176"/>
      <c r="QWL81" s="176"/>
      <c r="QWM81" s="176"/>
      <c r="QWN81" s="176"/>
      <c r="QWO81" s="176"/>
      <c r="QWP81" s="176"/>
      <c r="QWQ81" s="176"/>
      <c r="QWR81" s="176"/>
      <c r="QWS81" s="176"/>
      <c r="QWT81" s="176"/>
      <c r="QWU81" s="176"/>
      <c r="QWV81" s="176"/>
      <c r="QWW81" s="176"/>
      <c r="QWX81" s="176"/>
      <c r="QWY81" s="176"/>
      <c r="QWZ81" s="176"/>
      <c r="QXA81" s="176"/>
      <c r="QXB81" s="176"/>
      <c r="QXC81" s="176"/>
      <c r="QXD81" s="176"/>
      <c r="QXE81" s="176"/>
      <c r="QXF81" s="176"/>
      <c r="QXG81" s="176"/>
      <c r="QXH81" s="176"/>
      <c r="QXI81" s="176"/>
      <c r="QXJ81" s="176"/>
      <c r="QXK81" s="176"/>
      <c r="QXL81" s="176"/>
      <c r="QXM81" s="176"/>
      <c r="QXN81" s="176"/>
      <c r="QXO81" s="176"/>
      <c r="QXP81" s="176"/>
      <c r="QXQ81" s="176"/>
      <c r="QXR81" s="176"/>
      <c r="QXS81" s="176"/>
      <c r="QXT81" s="176"/>
      <c r="QXU81" s="176"/>
      <c r="QXV81" s="176"/>
      <c r="QXW81" s="176"/>
      <c r="QXX81" s="176"/>
      <c r="QXY81" s="176"/>
      <c r="QXZ81" s="176"/>
      <c r="QYA81" s="176"/>
      <c r="QYB81" s="176"/>
      <c r="QYC81" s="176"/>
      <c r="QYD81" s="176"/>
      <c r="QYE81" s="176"/>
      <c r="QYF81" s="176"/>
      <c r="QYG81" s="176"/>
      <c r="QYH81" s="176"/>
      <c r="QYI81" s="176"/>
      <c r="QYJ81" s="176"/>
      <c r="QYK81" s="176"/>
      <c r="QYL81" s="176"/>
      <c r="QYM81" s="176"/>
      <c r="QYN81" s="176"/>
      <c r="QYO81" s="176"/>
      <c r="QYP81" s="176"/>
      <c r="QYQ81" s="176"/>
      <c r="QYR81" s="176"/>
      <c r="QYS81" s="176"/>
      <c r="QYT81" s="176"/>
      <c r="QYU81" s="176"/>
      <c r="QYV81" s="176"/>
      <c r="QYW81" s="176"/>
      <c r="QYX81" s="176"/>
      <c r="QYY81" s="176"/>
      <c r="QYZ81" s="176"/>
      <c r="QZA81" s="176"/>
      <c r="QZB81" s="176"/>
      <c r="QZC81" s="176"/>
      <c r="QZD81" s="176"/>
      <c r="QZE81" s="176"/>
      <c r="QZF81" s="176"/>
      <c r="QZG81" s="176"/>
      <c r="QZH81" s="176"/>
      <c r="QZI81" s="176"/>
      <c r="QZJ81" s="176"/>
      <c r="QZK81" s="176"/>
      <c r="QZL81" s="176"/>
      <c r="QZM81" s="176"/>
      <c r="QZN81" s="176"/>
      <c r="QZO81" s="176"/>
      <c r="QZP81" s="176"/>
      <c r="QZQ81" s="176"/>
      <c r="QZR81" s="176"/>
      <c r="QZS81" s="176"/>
      <c r="QZT81" s="176"/>
      <c r="QZU81" s="176"/>
      <c r="QZV81" s="176"/>
      <c r="QZW81" s="176"/>
      <c r="QZX81" s="176"/>
      <c r="QZY81" s="176"/>
      <c r="QZZ81" s="176"/>
      <c r="RAA81" s="176"/>
      <c r="RAB81" s="176"/>
      <c r="RAC81" s="176"/>
      <c r="RAD81" s="176"/>
      <c r="RAE81" s="176"/>
      <c r="RAF81" s="176"/>
      <c r="RAG81" s="176"/>
      <c r="RAH81" s="176"/>
      <c r="RAI81" s="176"/>
      <c r="RAJ81" s="176"/>
      <c r="RAK81" s="176"/>
      <c r="RAL81" s="176"/>
      <c r="RAM81" s="176"/>
      <c r="RAN81" s="176"/>
      <c r="RAO81" s="176"/>
      <c r="RAP81" s="176"/>
      <c r="RAQ81" s="176"/>
      <c r="RAR81" s="176"/>
      <c r="RAS81" s="176"/>
      <c r="RAT81" s="176"/>
      <c r="RAU81" s="176"/>
      <c r="RAV81" s="176"/>
      <c r="RAW81" s="176"/>
      <c r="RAX81" s="176"/>
      <c r="RAY81" s="176"/>
      <c r="RAZ81" s="176"/>
      <c r="RBA81" s="176"/>
      <c r="RBB81" s="176"/>
      <c r="RBC81" s="176"/>
      <c r="RBD81" s="176"/>
      <c r="RBE81" s="176"/>
      <c r="RBF81" s="176"/>
      <c r="RBG81" s="176"/>
      <c r="RBH81" s="176"/>
      <c r="RBI81" s="176"/>
      <c r="RBJ81" s="176"/>
      <c r="RBK81" s="176"/>
      <c r="RBL81" s="176"/>
      <c r="RBM81" s="176"/>
      <c r="RBN81" s="176"/>
      <c r="RBO81" s="176"/>
      <c r="RBP81" s="176"/>
      <c r="RBQ81" s="176"/>
      <c r="RBR81" s="176"/>
      <c r="RBS81" s="176"/>
      <c r="RBT81" s="176"/>
      <c r="RBU81" s="176"/>
      <c r="RBV81" s="176"/>
      <c r="RBW81" s="176"/>
      <c r="RBX81" s="176"/>
      <c r="RBY81" s="176"/>
      <c r="RBZ81" s="176"/>
      <c r="RCA81" s="176"/>
      <c r="RCB81" s="176"/>
      <c r="RCC81" s="176"/>
      <c r="RCD81" s="176"/>
      <c r="RCE81" s="176"/>
      <c r="RCF81" s="176"/>
      <c r="RCG81" s="176"/>
      <c r="RCH81" s="176"/>
      <c r="RCI81" s="176"/>
      <c r="RCJ81" s="176"/>
      <c r="RCK81" s="176"/>
      <c r="RCL81" s="176"/>
      <c r="RCM81" s="176"/>
      <c r="RCN81" s="176"/>
      <c r="RCO81" s="176"/>
      <c r="RCP81" s="176"/>
      <c r="RCQ81" s="176"/>
      <c r="RCR81" s="176"/>
      <c r="RCS81" s="176"/>
      <c r="RCT81" s="176"/>
      <c r="RCU81" s="176"/>
      <c r="RCV81" s="176"/>
      <c r="RCW81" s="176"/>
      <c r="RCX81" s="176"/>
      <c r="RCY81" s="176"/>
      <c r="RCZ81" s="176"/>
      <c r="RDA81" s="176"/>
      <c r="RDB81" s="176"/>
      <c r="RDC81" s="176"/>
      <c r="RDD81" s="176"/>
      <c r="RDE81" s="176"/>
      <c r="RDF81" s="176"/>
      <c r="RDG81" s="176"/>
      <c r="RDH81" s="176"/>
      <c r="RDI81" s="176"/>
      <c r="RDJ81" s="176"/>
      <c r="RDK81" s="176"/>
      <c r="RDL81" s="176"/>
      <c r="RDM81" s="176"/>
      <c r="RDN81" s="176"/>
      <c r="RDO81" s="176"/>
      <c r="RDP81" s="176"/>
      <c r="RDQ81" s="176"/>
      <c r="RDR81" s="176"/>
      <c r="RDS81" s="176"/>
      <c r="RDT81" s="176"/>
      <c r="RDU81" s="176"/>
      <c r="RDV81" s="176"/>
      <c r="RDW81" s="176"/>
      <c r="RDX81" s="176"/>
      <c r="RDY81" s="176"/>
      <c r="RDZ81" s="176"/>
      <c r="REA81" s="176"/>
      <c r="REB81" s="176"/>
      <c r="REC81" s="176"/>
      <c r="RED81" s="176"/>
      <c r="REE81" s="176"/>
      <c r="REF81" s="176"/>
      <c r="REG81" s="176"/>
      <c r="REH81" s="176"/>
      <c r="REI81" s="176"/>
      <c r="REJ81" s="176"/>
      <c r="REK81" s="176"/>
      <c r="REL81" s="176"/>
      <c r="REM81" s="176"/>
      <c r="REN81" s="176"/>
      <c r="REO81" s="176"/>
      <c r="REP81" s="176"/>
      <c r="REQ81" s="176"/>
      <c r="RER81" s="176"/>
      <c r="RES81" s="176"/>
      <c r="RET81" s="176"/>
      <c r="REU81" s="176"/>
      <c r="REV81" s="176"/>
      <c r="REW81" s="176"/>
      <c r="REX81" s="176"/>
      <c r="REY81" s="176"/>
      <c r="REZ81" s="176"/>
      <c r="RFA81" s="176"/>
      <c r="RFB81" s="176"/>
      <c r="RFC81" s="176"/>
      <c r="RFD81" s="176"/>
      <c r="RFE81" s="176"/>
      <c r="RFF81" s="176"/>
      <c r="RFG81" s="176"/>
      <c r="RFH81" s="176"/>
      <c r="RFI81" s="176"/>
      <c r="RFJ81" s="176"/>
      <c r="RFK81" s="176"/>
      <c r="RFL81" s="176"/>
      <c r="RFM81" s="176"/>
      <c r="RFN81" s="176"/>
      <c r="RFO81" s="176"/>
      <c r="RFP81" s="176"/>
      <c r="RFQ81" s="176"/>
      <c r="RFR81" s="176"/>
      <c r="RFS81" s="176"/>
      <c r="RFT81" s="176"/>
      <c r="RFU81" s="176"/>
      <c r="RFV81" s="176"/>
      <c r="RFW81" s="176"/>
      <c r="RFX81" s="176"/>
      <c r="RFY81" s="176"/>
      <c r="RFZ81" s="176"/>
      <c r="RGA81" s="176"/>
      <c r="RGB81" s="176"/>
      <c r="RGC81" s="176"/>
      <c r="RGD81" s="176"/>
      <c r="RGE81" s="176"/>
      <c r="RGF81" s="176"/>
      <c r="RGG81" s="176"/>
      <c r="RGH81" s="176"/>
      <c r="RGI81" s="176"/>
      <c r="RGJ81" s="176"/>
      <c r="RGK81" s="176"/>
      <c r="RGL81" s="176"/>
      <c r="RGM81" s="176"/>
      <c r="RGN81" s="176"/>
      <c r="RGO81" s="176"/>
      <c r="RGP81" s="176"/>
      <c r="RGQ81" s="176"/>
      <c r="RGR81" s="176"/>
      <c r="RGS81" s="176"/>
      <c r="RGT81" s="176"/>
      <c r="RGU81" s="176"/>
      <c r="RGV81" s="176"/>
      <c r="RGW81" s="176"/>
      <c r="RGX81" s="176"/>
      <c r="RGY81" s="176"/>
      <c r="RGZ81" s="176"/>
      <c r="RHA81" s="176"/>
      <c r="RHB81" s="176"/>
      <c r="RHC81" s="176"/>
      <c r="RHD81" s="176"/>
      <c r="RHE81" s="176"/>
      <c r="RHF81" s="176"/>
      <c r="RHG81" s="176"/>
      <c r="RHH81" s="176"/>
      <c r="RHI81" s="176"/>
      <c r="RHJ81" s="176"/>
      <c r="RHK81" s="176"/>
      <c r="RHL81" s="176"/>
      <c r="RHM81" s="176"/>
      <c r="RHN81" s="176"/>
      <c r="RHO81" s="176"/>
      <c r="RHP81" s="176"/>
      <c r="RHQ81" s="176"/>
      <c r="RHR81" s="176"/>
      <c r="RHS81" s="176"/>
      <c r="RHT81" s="176"/>
      <c r="RHU81" s="176"/>
      <c r="RHV81" s="176"/>
      <c r="RHW81" s="176"/>
      <c r="RHX81" s="176"/>
      <c r="RHY81" s="176"/>
      <c r="RHZ81" s="176"/>
      <c r="RIA81" s="176"/>
      <c r="RIB81" s="176"/>
      <c r="RIC81" s="176"/>
      <c r="RID81" s="176"/>
      <c r="RIE81" s="176"/>
      <c r="RIF81" s="176"/>
      <c r="RIG81" s="176"/>
      <c r="RIH81" s="176"/>
      <c r="RII81" s="176"/>
      <c r="RIJ81" s="176"/>
      <c r="RIK81" s="176"/>
      <c r="RIL81" s="176"/>
      <c r="RIM81" s="176"/>
      <c r="RIN81" s="176"/>
      <c r="RIO81" s="176"/>
      <c r="RIP81" s="176"/>
      <c r="RIQ81" s="176"/>
      <c r="RIR81" s="176"/>
      <c r="RIS81" s="176"/>
      <c r="RIT81" s="176"/>
      <c r="RIU81" s="176"/>
      <c r="RIV81" s="176"/>
      <c r="RIW81" s="176"/>
      <c r="RIX81" s="176"/>
      <c r="RIY81" s="176"/>
      <c r="RIZ81" s="176"/>
      <c r="RJA81" s="176"/>
      <c r="RJB81" s="176"/>
      <c r="RJC81" s="176"/>
      <c r="RJD81" s="176"/>
      <c r="RJE81" s="176"/>
      <c r="RJF81" s="176"/>
      <c r="RJG81" s="176"/>
      <c r="RJH81" s="176"/>
      <c r="RJI81" s="176"/>
      <c r="RJJ81" s="176"/>
      <c r="RJK81" s="176"/>
      <c r="RJL81" s="176"/>
      <c r="RJM81" s="176"/>
      <c r="RJN81" s="176"/>
      <c r="RJO81" s="176"/>
      <c r="RJP81" s="176"/>
      <c r="RJQ81" s="176"/>
      <c r="RJR81" s="176"/>
      <c r="RJS81" s="176"/>
      <c r="RJT81" s="176"/>
      <c r="RJU81" s="176"/>
      <c r="RJV81" s="176"/>
      <c r="RJW81" s="176"/>
      <c r="RJX81" s="176"/>
      <c r="RJY81" s="176"/>
      <c r="RJZ81" s="176"/>
      <c r="RKA81" s="176"/>
      <c r="RKB81" s="176"/>
      <c r="RKC81" s="176"/>
      <c r="RKD81" s="176"/>
      <c r="RKE81" s="176"/>
      <c r="RKF81" s="176"/>
      <c r="RKG81" s="176"/>
      <c r="RKH81" s="176"/>
      <c r="RKI81" s="176"/>
      <c r="RKJ81" s="176"/>
      <c r="RKK81" s="176"/>
      <c r="RKL81" s="176"/>
      <c r="RKM81" s="176"/>
      <c r="RKN81" s="176"/>
      <c r="RKO81" s="176"/>
      <c r="RKP81" s="176"/>
      <c r="RKQ81" s="176"/>
      <c r="RKR81" s="176"/>
      <c r="RKS81" s="176"/>
      <c r="RKT81" s="176"/>
      <c r="RKU81" s="176"/>
      <c r="RKV81" s="176"/>
      <c r="RKW81" s="176"/>
      <c r="RKX81" s="176"/>
      <c r="RKY81" s="176"/>
      <c r="RKZ81" s="176"/>
      <c r="RLA81" s="176"/>
      <c r="RLB81" s="176"/>
      <c r="RLC81" s="176"/>
      <c r="RLD81" s="176"/>
      <c r="RLE81" s="176"/>
      <c r="RLF81" s="176"/>
      <c r="RLG81" s="176"/>
      <c r="RLH81" s="176"/>
      <c r="RLI81" s="176"/>
      <c r="RLJ81" s="176"/>
      <c r="RLK81" s="176"/>
      <c r="RLL81" s="176"/>
      <c r="RLM81" s="176"/>
      <c r="RLN81" s="176"/>
      <c r="RLO81" s="176"/>
      <c r="RLP81" s="176"/>
      <c r="RLQ81" s="176"/>
      <c r="RLR81" s="176"/>
      <c r="RLS81" s="176"/>
      <c r="RLT81" s="176"/>
      <c r="RLU81" s="176"/>
      <c r="RLV81" s="176"/>
      <c r="RLW81" s="176"/>
      <c r="RLX81" s="176"/>
      <c r="RLY81" s="176"/>
      <c r="RLZ81" s="176"/>
      <c r="RMA81" s="176"/>
      <c r="RMB81" s="176"/>
      <c r="RMC81" s="176"/>
      <c r="RMD81" s="176"/>
      <c r="RME81" s="176"/>
      <c r="RMF81" s="176"/>
      <c r="RMG81" s="176"/>
      <c r="RMH81" s="176"/>
      <c r="RMI81" s="176"/>
      <c r="RMJ81" s="176"/>
      <c r="RMK81" s="176"/>
      <c r="RML81" s="176"/>
      <c r="RMM81" s="176"/>
      <c r="RMN81" s="176"/>
      <c r="RMO81" s="176"/>
      <c r="RMP81" s="176"/>
      <c r="RMQ81" s="176"/>
      <c r="RMR81" s="176"/>
      <c r="RMS81" s="176"/>
      <c r="RMT81" s="176"/>
      <c r="RMU81" s="176"/>
      <c r="RMV81" s="176"/>
      <c r="RMW81" s="176"/>
      <c r="RMX81" s="176"/>
      <c r="RMY81" s="176"/>
      <c r="RMZ81" s="176"/>
      <c r="RNA81" s="176"/>
      <c r="RNB81" s="176"/>
      <c r="RNC81" s="176"/>
      <c r="RND81" s="176"/>
      <c r="RNE81" s="176"/>
      <c r="RNF81" s="176"/>
      <c r="RNG81" s="176"/>
      <c r="RNH81" s="176"/>
      <c r="RNI81" s="176"/>
      <c r="RNJ81" s="176"/>
      <c r="RNK81" s="176"/>
      <c r="RNL81" s="176"/>
      <c r="RNM81" s="176"/>
      <c r="RNN81" s="176"/>
      <c r="RNO81" s="176"/>
      <c r="RNP81" s="176"/>
      <c r="RNQ81" s="176"/>
      <c r="RNR81" s="176"/>
      <c r="RNS81" s="176"/>
      <c r="RNT81" s="176"/>
      <c r="RNU81" s="176"/>
      <c r="RNV81" s="176"/>
      <c r="RNW81" s="176"/>
      <c r="RNX81" s="176"/>
      <c r="RNY81" s="176"/>
      <c r="RNZ81" s="176"/>
      <c r="ROA81" s="176"/>
      <c r="ROB81" s="176"/>
      <c r="ROC81" s="176"/>
      <c r="ROD81" s="176"/>
      <c r="ROE81" s="176"/>
      <c r="ROF81" s="176"/>
      <c r="ROG81" s="176"/>
      <c r="ROH81" s="176"/>
      <c r="ROI81" s="176"/>
      <c r="ROJ81" s="176"/>
      <c r="ROK81" s="176"/>
      <c r="ROL81" s="176"/>
      <c r="ROM81" s="176"/>
      <c r="RON81" s="176"/>
      <c r="ROO81" s="176"/>
      <c r="ROP81" s="176"/>
      <c r="ROQ81" s="176"/>
      <c r="ROR81" s="176"/>
      <c r="ROS81" s="176"/>
      <c r="ROT81" s="176"/>
      <c r="ROU81" s="176"/>
      <c r="ROV81" s="176"/>
      <c r="ROW81" s="176"/>
      <c r="ROX81" s="176"/>
      <c r="ROY81" s="176"/>
      <c r="ROZ81" s="176"/>
      <c r="RPA81" s="176"/>
      <c r="RPB81" s="176"/>
      <c r="RPC81" s="176"/>
      <c r="RPD81" s="176"/>
      <c r="RPE81" s="176"/>
      <c r="RPF81" s="176"/>
      <c r="RPG81" s="176"/>
      <c r="RPH81" s="176"/>
      <c r="RPI81" s="176"/>
      <c r="RPJ81" s="176"/>
      <c r="RPK81" s="176"/>
      <c r="RPL81" s="176"/>
      <c r="RPM81" s="176"/>
      <c r="RPN81" s="176"/>
      <c r="RPO81" s="176"/>
      <c r="RPP81" s="176"/>
      <c r="RPQ81" s="176"/>
      <c r="RPR81" s="176"/>
      <c r="RPS81" s="176"/>
      <c r="RPT81" s="176"/>
      <c r="RPU81" s="176"/>
      <c r="RPV81" s="176"/>
      <c r="RPW81" s="176"/>
      <c r="RPX81" s="176"/>
      <c r="RPY81" s="176"/>
      <c r="RPZ81" s="176"/>
      <c r="RQA81" s="176"/>
      <c r="RQB81" s="176"/>
      <c r="RQC81" s="176"/>
      <c r="RQD81" s="176"/>
      <c r="RQE81" s="176"/>
      <c r="RQF81" s="176"/>
      <c r="RQG81" s="176"/>
      <c r="RQH81" s="176"/>
      <c r="RQI81" s="176"/>
      <c r="RQJ81" s="176"/>
      <c r="RQK81" s="176"/>
      <c r="RQL81" s="176"/>
      <c r="RQM81" s="176"/>
      <c r="RQN81" s="176"/>
      <c r="RQO81" s="176"/>
      <c r="RQP81" s="176"/>
      <c r="RQQ81" s="176"/>
      <c r="RQR81" s="176"/>
      <c r="RQS81" s="176"/>
      <c r="RQT81" s="176"/>
      <c r="RQU81" s="176"/>
      <c r="RQV81" s="176"/>
      <c r="RQW81" s="176"/>
      <c r="RQX81" s="176"/>
      <c r="RQY81" s="176"/>
      <c r="RQZ81" s="176"/>
      <c r="RRA81" s="176"/>
      <c r="RRB81" s="176"/>
      <c r="RRC81" s="176"/>
      <c r="RRD81" s="176"/>
      <c r="RRE81" s="176"/>
      <c r="RRF81" s="176"/>
      <c r="RRG81" s="176"/>
      <c r="RRH81" s="176"/>
      <c r="RRI81" s="176"/>
      <c r="RRJ81" s="176"/>
      <c r="RRK81" s="176"/>
      <c r="RRL81" s="176"/>
      <c r="RRM81" s="176"/>
      <c r="RRN81" s="176"/>
      <c r="RRO81" s="176"/>
      <c r="RRP81" s="176"/>
      <c r="RRQ81" s="176"/>
      <c r="RRR81" s="176"/>
      <c r="RRS81" s="176"/>
      <c r="RRT81" s="176"/>
      <c r="RRU81" s="176"/>
      <c r="RRV81" s="176"/>
      <c r="RRW81" s="176"/>
      <c r="RRX81" s="176"/>
      <c r="RRY81" s="176"/>
      <c r="RRZ81" s="176"/>
      <c r="RSA81" s="176"/>
      <c r="RSB81" s="176"/>
      <c r="RSC81" s="176"/>
      <c r="RSD81" s="176"/>
      <c r="RSE81" s="176"/>
      <c r="RSF81" s="176"/>
      <c r="RSG81" s="176"/>
      <c r="RSH81" s="176"/>
      <c r="RSI81" s="176"/>
      <c r="RSJ81" s="176"/>
      <c r="RSK81" s="176"/>
      <c r="RSL81" s="176"/>
      <c r="RSM81" s="176"/>
      <c r="RSN81" s="176"/>
      <c r="RSO81" s="176"/>
      <c r="RSP81" s="176"/>
      <c r="RSQ81" s="176"/>
      <c r="RSR81" s="176"/>
      <c r="RSS81" s="176"/>
      <c r="RST81" s="176"/>
      <c r="RSU81" s="176"/>
      <c r="RSV81" s="176"/>
      <c r="RSW81" s="176"/>
      <c r="RSX81" s="176"/>
      <c r="RSY81" s="176"/>
      <c r="RSZ81" s="176"/>
      <c r="RTA81" s="176"/>
      <c r="RTB81" s="176"/>
      <c r="RTC81" s="176"/>
      <c r="RTD81" s="176"/>
      <c r="RTE81" s="176"/>
      <c r="RTF81" s="176"/>
      <c r="RTG81" s="176"/>
      <c r="RTH81" s="176"/>
      <c r="RTI81" s="176"/>
      <c r="RTJ81" s="176"/>
      <c r="RTK81" s="176"/>
      <c r="RTL81" s="176"/>
      <c r="RTM81" s="176"/>
      <c r="RTN81" s="176"/>
      <c r="RTO81" s="176"/>
      <c r="RTP81" s="176"/>
      <c r="RTQ81" s="176"/>
      <c r="RTR81" s="176"/>
      <c r="RTS81" s="176"/>
      <c r="RTT81" s="176"/>
      <c r="RTU81" s="176"/>
      <c r="RTV81" s="176"/>
      <c r="RTW81" s="176"/>
      <c r="RTX81" s="176"/>
      <c r="RTY81" s="176"/>
      <c r="RTZ81" s="176"/>
      <c r="RUA81" s="176"/>
      <c r="RUB81" s="176"/>
      <c r="RUC81" s="176"/>
      <c r="RUD81" s="176"/>
      <c r="RUE81" s="176"/>
      <c r="RUF81" s="176"/>
      <c r="RUG81" s="176"/>
      <c r="RUH81" s="176"/>
      <c r="RUI81" s="176"/>
      <c r="RUJ81" s="176"/>
      <c r="RUK81" s="176"/>
      <c r="RUL81" s="176"/>
      <c r="RUM81" s="176"/>
      <c r="RUN81" s="176"/>
      <c r="RUO81" s="176"/>
      <c r="RUP81" s="176"/>
      <c r="RUQ81" s="176"/>
      <c r="RUR81" s="176"/>
      <c r="RUS81" s="176"/>
      <c r="RUT81" s="176"/>
      <c r="RUU81" s="176"/>
      <c r="RUV81" s="176"/>
      <c r="RUW81" s="176"/>
      <c r="RUX81" s="176"/>
      <c r="RUY81" s="176"/>
      <c r="RUZ81" s="176"/>
      <c r="RVA81" s="176"/>
      <c r="RVB81" s="176"/>
      <c r="RVC81" s="176"/>
      <c r="RVD81" s="176"/>
      <c r="RVE81" s="176"/>
      <c r="RVF81" s="176"/>
      <c r="RVG81" s="176"/>
      <c r="RVH81" s="176"/>
      <c r="RVI81" s="176"/>
      <c r="RVJ81" s="176"/>
      <c r="RVK81" s="176"/>
      <c r="RVL81" s="176"/>
      <c r="RVM81" s="176"/>
      <c r="RVN81" s="176"/>
      <c r="RVO81" s="176"/>
      <c r="RVP81" s="176"/>
      <c r="RVQ81" s="176"/>
      <c r="RVR81" s="176"/>
      <c r="RVS81" s="176"/>
      <c r="RVT81" s="176"/>
      <c r="RVU81" s="176"/>
      <c r="RVV81" s="176"/>
      <c r="RVW81" s="176"/>
      <c r="RVX81" s="176"/>
      <c r="RVY81" s="176"/>
      <c r="RVZ81" s="176"/>
      <c r="RWA81" s="176"/>
      <c r="RWB81" s="176"/>
      <c r="RWC81" s="176"/>
      <c r="RWD81" s="176"/>
      <c r="RWE81" s="176"/>
      <c r="RWF81" s="176"/>
      <c r="RWG81" s="176"/>
      <c r="RWH81" s="176"/>
      <c r="RWI81" s="176"/>
      <c r="RWJ81" s="176"/>
      <c r="RWK81" s="176"/>
      <c r="RWL81" s="176"/>
      <c r="RWM81" s="176"/>
      <c r="RWN81" s="176"/>
      <c r="RWO81" s="176"/>
      <c r="RWP81" s="176"/>
      <c r="RWQ81" s="176"/>
      <c r="RWR81" s="176"/>
      <c r="RWS81" s="176"/>
      <c r="RWT81" s="176"/>
      <c r="RWU81" s="176"/>
      <c r="RWV81" s="176"/>
      <c r="RWW81" s="176"/>
      <c r="RWX81" s="176"/>
      <c r="RWY81" s="176"/>
      <c r="RWZ81" s="176"/>
      <c r="RXA81" s="176"/>
      <c r="RXB81" s="176"/>
      <c r="RXC81" s="176"/>
      <c r="RXD81" s="176"/>
      <c r="RXE81" s="176"/>
      <c r="RXF81" s="176"/>
      <c r="RXG81" s="176"/>
      <c r="RXH81" s="176"/>
      <c r="RXI81" s="176"/>
      <c r="RXJ81" s="176"/>
      <c r="RXK81" s="176"/>
      <c r="RXL81" s="176"/>
      <c r="RXM81" s="176"/>
      <c r="RXN81" s="176"/>
      <c r="RXO81" s="176"/>
      <c r="RXP81" s="176"/>
      <c r="RXQ81" s="176"/>
      <c r="RXR81" s="176"/>
      <c r="RXS81" s="176"/>
      <c r="RXT81" s="176"/>
      <c r="RXU81" s="176"/>
      <c r="RXV81" s="176"/>
      <c r="RXW81" s="176"/>
      <c r="RXX81" s="176"/>
      <c r="RXY81" s="176"/>
      <c r="RXZ81" s="176"/>
      <c r="RYA81" s="176"/>
      <c r="RYB81" s="176"/>
      <c r="RYC81" s="176"/>
      <c r="RYD81" s="176"/>
      <c r="RYE81" s="176"/>
      <c r="RYF81" s="176"/>
      <c r="RYG81" s="176"/>
      <c r="RYH81" s="176"/>
      <c r="RYI81" s="176"/>
      <c r="RYJ81" s="176"/>
      <c r="RYK81" s="176"/>
      <c r="RYL81" s="176"/>
      <c r="RYM81" s="176"/>
      <c r="RYN81" s="176"/>
      <c r="RYO81" s="176"/>
      <c r="RYP81" s="176"/>
      <c r="RYQ81" s="176"/>
      <c r="RYR81" s="176"/>
      <c r="RYS81" s="176"/>
      <c r="RYT81" s="176"/>
      <c r="RYU81" s="176"/>
      <c r="RYV81" s="176"/>
      <c r="RYW81" s="176"/>
      <c r="RYX81" s="176"/>
      <c r="RYY81" s="176"/>
      <c r="RYZ81" s="176"/>
      <c r="RZA81" s="176"/>
      <c r="RZB81" s="176"/>
      <c r="RZC81" s="176"/>
      <c r="RZD81" s="176"/>
      <c r="RZE81" s="176"/>
      <c r="RZF81" s="176"/>
      <c r="RZG81" s="176"/>
      <c r="RZH81" s="176"/>
      <c r="RZI81" s="176"/>
      <c r="RZJ81" s="176"/>
      <c r="RZK81" s="176"/>
      <c r="RZL81" s="176"/>
      <c r="RZM81" s="176"/>
      <c r="RZN81" s="176"/>
      <c r="RZO81" s="176"/>
      <c r="RZP81" s="176"/>
      <c r="RZQ81" s="176"/>
      <c r="RZR81" s="176"/>
      <c r="RZS81" s="176"/>
      <c r="RZT81" s="176"/>
      <c r="RZU81" s="176"/>
      <c r="RZV81" s="176"/>
      <c r="RZW81" s="176"/>
      <c r="RZX81" s="176"/>
      <c r="RZY81" s="176"/>
      <c r="RZZ81" s="176"/>
      <c r="SAA81" s="176"/>
      <c r="SAB81" s="176"/>
      <c r="SAC81" s="176"/>
      <c r="SAD81" s="176"/>
      <c r="SAE81" s="176"/>
      <c r="SAF81" s="176"/>
      <c r="SAG81" s="176"/>
      <c r="SAH81" s="176"/>
      <c r="SAI81" s="176"/>
      <c r="SAJ81" s="176"/>
      <c r="SAK81" s="176"/>
      <c r="SAL81" s="176"/>
      <c r="SAM81" s="176"/>
      <c r="SAN81" s="176"/>
      <c r="SAO81" s="176"/>
      <c r="SAP81" s="176"/>
      <c r="SAQ81" s="176"/>
      <c r="SAR81" s="176"/>
      <c r="SAS81" s="176"/>
      <c r="SAT81" s="176"/>
      <c r="SAU81" s="176"/>
      <c r="SAV81" s="176"/>
      <c r="SAW81" s="176"/>
      <c r="SAX81" s="176"/>
      <c r="SAY81" s="176"/>
      <c r="SAZ81" s="176"/>
      <c r="SBA81" s="176"/>
      <c r="SBB81" s="176"/>
      <c r="SBC81" s="176"/>
      <c r="SBD81" s="176"/>
      <c r="SBE81" s="176"/>
      <c r="SBF81" s="176"/>
      <c r="SBG81" s="176"/>
      <c r="SBH81" s="176"/>
      <c r="SBI81" s="176"/>
      <c r="SBJ81" s="176"/>
      <c r="SBK81" s="176"/>
      <c r="SBL81" s="176"/>
      <c r="SBM81" s="176"/>
      <c r="SBN81" s="176"/>
      <c r="SBO81" s="176"/>
      <c r="SBP81" s="176"/>
      <c r="SBQ81" s="176"/>
      <c r="SBR81" s="176"/>
      <c r="SBS81" s="176"/>
      <c r="SBT81" s="176"/>
      <c r="SBU81" s="176"/>
      <c r="SBV81" s="176"/>
      <c r="SBW81" s="176"/>
      <c r="SBX81" s="176"/>
      <c r="SBY81" s="176"/>
      <c r="SBZ81" s="176"/>
      <c r="SCA81" s="176"/>
      <c r="SCB81" s="176"/>
      <c r="SCC81" s="176"/>
      <c r="SCD81" s="176"/>
      <c r="SCE81" s="176"/>
      <c r="SCF81" s="176"/>
      <c r="SCG81" s="176"/>
      <c r="SCH81" s="176"/>
      <c r="SCI81" s="176"/>
      <c r="SCJ81" s="176"/>
      <c r="SCK81" s="176"/>
      <c r="SCL81" s="176"/>
      <c r="SCM81" s="176"/>
      <c r="SCN81" s="176"/>
      <c r="SCO81" s="176"/>
      <c r="SCP81" s="176"/>
      <c r="SCQ81" s="176"/>
      <c r="SCR81" s="176"/>
      <c r="SCS81" s="176"/>
      <c r="SCT81" s="176"/>
      <c r="SCU81" s="176"/>
      <c r="SCV81" s="176"/>
      <c r="SCW81" s="176"/>
      <c r="SCX81" s="176"/>
      <c r="SCY81" s="176"/>
      <c r="SCZ81" s="176"/>
      <c r="SDA81" s="176"/>
      <c r="SDB81" s="176"/>
      <c r="SDC81" s="176"/>
      <c r="SDD81" s="176"/>
      <c r="SDE81" s="176"/>
      <c r="SDF81" s="176"/>
      <c r="SDG81" s="176"/>
      <c r="SDH81" s="176"/>
      <c r="SDI81" s="176"/>
      <c r="SDJ81" s="176"/>
      <c r="SDK81" s="176"/>
      <c r="SDL81" s="176"/>
      <c r="SDM81" s="176"/>
      <c r="SDN81" s="176"/>
      <c r="SDO81" s="176"/>
      <c r="SDP81" s="176"/>
      <c r="SDQ81" s="176"/>
      <c r="SDR81" s="176"/>
      <c r="SDS81" s="176"/>
      <c r="SDT81" s="176"/>
      <c r="SDU81" s="176"/>
      <c r="SDV81" s="176"/>
      <c r="SDW81" s="176"/>
      <c r="SDX81" s="176"/>
      <c r="SDY81" s="176"/>
      <c r="SDZ81" s="176"/>
      <c r="SEA81" s="176"/>
      <c r="SEB81" s="176"/>
      <c r="SEC81" s="176"/>
      <c r="SED81" s="176"/>
      <c r="SEE81" s="176"/>
      <c r="SEF81" s="176"/>
      <c r="SEG81" s="176"/>
      <c r="SEH81" s="176"/>
      <c r="SEI81" s="176"/>
      <c r="SEJ81" s="176"/>
      <c r="SEK81" s="176"/>
      <c r="SEL81" s="176"/>
      <c r="SEM81" s="176"/>
      <c r="SEN81" s="176"/>
      <c r="SEO81" s="176"/>
      <c r="SEP81" s="176"/>
      <c r="SEQ81" s="176"/>
      <c r="SER81" s="176"/>
      <c r="SES81" s="176"/>
      <c r="SET81" s="176"/>
      <c r="SEU81" s="176"/>
      <c r="SEV81" s="176"/>
      <c r="SEW81" s="176"/>
      <c r="SEX81" s="176"/>
      <c r="SEY81" s="176"/>
      <c r="SEZ81" s="176"/>
      <c r="SFA81" s="176"/>
      <c r="SFB81" s="176"/>
      <c r="SFC81" s="176"/>
      <c r="SFD81" s="176"/>
      <c r="SFE81" s="176"/>
      <c r="SFF81" s="176"/>
      <c r="SFG81" s="176"/>
      <c r="SFH81" s="176"/>
      <c r="SFI81" s="176"/>
      <c r="SFJ81" s="176"/>
      <c r="SFK81" s="176"/>
      <c r="SFL81" s="176"/>
      <c r="SFM81" s="176"/>
      <c r="SFN81" s="176"/>
      <c r="SFO81" s="176"/>
      <c r="SFP81" s="176"/>
      <c r="SFQ81" s="176"/>
      <c r="SFR81" s="176"/>
      <c r="SFS81" s="176"/>
      <c r="SFT81" s="176"/>
      <c r="SFU81" s="176"/>
      <c r="SFV81" s="176"/>
      <c r="SFW81" s="176"/>
      <c r="SFX81" s="176"/>
      <c r="SFY81" s="176"/>
      <c r="SFZ81" s="176"/>
      <c r="SGA81" s="176"/>
      <c r="SGB81" s="176"/>
      <c r="SGC81" s="176"/>
      <c r="SGD81" s="176"/>
      <c r="SGE81" s="176"/>
      <c r="SGF81" s="176"/>
      <c r="SGG81" s="176"/>
      <c r="SGH81" s="176"/>
      <c r="SGI81" s="176"/>
      <c r="SGJ81" s="176"/>
      <c r="SGK81" s="176"/>
      <c r="SGL81" s="176"/>
      <c r="SGM81" s="176"/>
      <c r="SGN81" s="176"/>
      <c r="SGO81" s="176"/>
      <c r="SGP81" s="176"/>
      <c r="SGQ81" s="176"/>
      <c r="SGR81" s="176"/>
      <c r="SGS81" s="176"/>
      <c r="SGT81" s="176"/>
      <c r="SGU81" s="176"/>
      <c r="SGV81" s="176"/>
      <c r="SGW81" s="176"/>
      <c r="SGX81" s="176"/>
      <c r="SGY81" s="176"/>
      <c r="SGZ81" s="176"/>
      <c r="SHA81" s="176"/>
      <c r="SHB81" s="176"/>
      <c r="SHC81" s="176"/>
      <c r="SHD81" s="176"/>
      <c r="SHE81" s="176"/>
      <c r="SHF81" s="176"/>
      <c r="SHG81" s="176"/>
      <c r="SHH81" s="176"/>
      <c r="SHI81" s="176"/>
      <c r="SHJ81" s="176"/>
      <c r="SHK81" s="176"/>
      <c r="SHL81" s="176"/>
      <c r="SHM81" s="176"/>
      <c r="SHN81" s="176"/>
      <c r="SHO81" s="176"/>
      <c r="SHP81" s="176"/>
      <c r="SHQ81" s="176"/>
      <c r="SHR81" s="176"/>
      <c r="SHS81" s="176"/>
      <c r="SHT81" s="176"/>
      <c r="SHU81" s="176"/>
      <c r="SHV81" s="176"/>
      <c r="SHW81" s="176"/>
      <c r="SHX81" s="176"/>
      <c r="SHY81" s="176"/>
      <c r="SHZ81" s="176"/>
      <c r="SIA81" s="176"/>
      <c r="SIB81" s="176"/>
      <c r="SIC81" s="176"/>
      <c r="SID81" s="176"/>
      <c r="SIE81" s="176"/>
      <c r="SIF81" s="176"/>
      <c r="SIG81" s="176"/>
      <c r="SIH81" s="176"/>
      <c r="SII81" s="176"/>
      <c r="SIJ81" s="176"/>
      <c r="SIK81" s="176"/>
      <c r="SIL81" s="176"/>
      <c r="SIM81" s="176"/>
      <c r="SIN81" s="176"/>
      <c r="SIO81" s="176"/>
      <c r="SIP81" s="176"/>
      <c r="SIQ81" s="176"/>
      <c r="SIR81" s="176"/>
      <c r="SIS81" s="176"/>
      <c r="SIT81" s="176"/>
      <c r="SIU81" s="176"/>
      <c r="SIV81" s="176"/>
      <c r="SIW81" s="176"/>
      <c r="SIX81" s="176"/>
      <c r="SIY81" s="176"/>
      <c r="SIZ81" s="176"/>
      <c r="SJA81" s="176"/>
      <c r="SJB81" s="176"/>
      <c r="SJC81" s="176"/>
      <c r="SJD81" s="176"/>
      <c r="SJE81" s="176"/>
      <c r="SJF81" s="176"/>
      <c r="SJG81" s="176"/>
      <c r="SJH81" s="176"/>
      <c r="SJI81" s="176"/>
      <c r="SJJ81" s="176"/>
      <c r="SJK81" s="176"/>
      <c r="SJL81" s="176"/>
      <c r="SJM81" s="176"/>
      <c r="SJN81" s="176"/>
      <c r="SJO81" s="176"/>
      <c r="SJP81" s="176"/>
      <c r="SJQ81" s="176"/>
      <c r="SJR81" s="176"/>
      <c r="SJS81" s="176"/>
      <c r="SJT81" s="176"/>
      <c r="SJU81" s="176"/>
      <c r="SJV81" s="176"/>
      <c r="SJW81" s="176"/>
      <c r="SJX81" s="176"/>
      <c r="SJY81" s="176"/>
      <c r="SJZ81" s="176"/>
      <c r="SKA81" s="176"/>
      <c r="SKB81" s="176"/>
      <c r="SKC81" s="176"/>
      <c r="SKD81" s="176"/>
      <c r="SKE81" s="176"/>
      <c r="SKF81" s="176"/>
      <c r="SKG81" s="176"/>
      <c r="SKH81" s="176"/>
      <c r="SKI81" s="176"/>
      <c r="SKJ81" s="176"/>
      <c r="SKK81" s="176"/>
      <c r="SKL81" s="176"/>
      <c r="SKM81" s="176"/>
      <c r="SKN81" s="176"/>
      <c r="SKO81" s="176"/>
      <c r="SKP81" s="176"/>
      <c r="SKQ81" s="176"/>
      <c r="SKR81" s="176"/>
      <c r="SKS81" s="176"/>
      <c r="SKT81" s="176"/>
      <c r="SKU81" s="176"/>
      <c r="SKV81" s="176"/>
      <c r="SKW81" s="176"/>
      <c r="SKX81" s="176"/>
      <c r="SKY81" s="176"/>
      <c r="SKZ81" s="176"/>
      <c r="SLA81" s="176"/>
      <c r="SLB81" s="176"/>
      <c r="SLC81" s="176"/>
      <c r="SLD81" s="176"/>
      <c r="SLE81" s="176"/>
      <c r="SLF81" s="176"/>
      <c r="SLG81" s="176"/>
      <c r="SLH81" s="176"/>
      <c r="SLI81" s="176"/>
      <c r="SLJ81" s="176"/>
      <c r="SLK81" s="176"/>
      <c r="SLL81" s="176"/>
      <c r="SLM81" s="176"/>
      <c r="SLN81" s="176"/>
      <c r="SLO81" s="176"/>
      <c r="SLP81" s="176"/>
      <c r="SLQ81" s="176"/>
      <c r="SLR81" s="176"/>
      <c r="SLS81" s="176"/>
      <c r="SLT81" s="176"/>
      <c r="SLU81" s="176"/>
      <c r="SLV81" s="176"/>
      <c r="SLW81" s="176"/>
      <c r="SLX81" s="176"/>
      <c r="SLY81" s="176"/>
      <c r="SLZ81" s="176"/>
      <c r="SMA81" s="176"/>
      <c r="SMB81" s="176"/>
      <c r="SMC81" s="176"/>
      <c r="SMD81" s="176"/>
      <c r="SME81" s="176"/>
      <c r="SMF81" s="176"/>
      <c r="SMG81" s="176"/>
      <c r="SMH81" s="176"/>
      <c r="SMI81" s="176"/>
      <c r="SMJ81" s="176"/>
      <c r="SMK81" s="176"/>
      <c r="SML81" s="176"/>
      <c r="SMM81" s="176"/>
      <c r="SMN81" s="176"/>
      <c r="SMO81" s="176"/>
      <c r="SMP81" s="176"/>
      <c r="SMQ81" s="176"/>
      <c r="SMR81" s="176"/>
      <c r="SMS81" s="176"/>
      <c r="SMT81" s="176"/>
      <c r="SMU81" s="176"/>
      <c r="SMV81" s="176"/>
      <c r="SMW81" s="176"/>
      <c r="SMX81" s="176"/>
      <c r="SMY81" s="176"/>
      <c r="SMZ81" s="176"/>
      <c r="SNA81" s="176"/>
      <c r="SNB81" s="176"/>
      <c r="SNC81" s="176"/>
      <c r="SND81" s="176"/>
      <c r="SNE81" s="176"/>
      <c r="SNF81" s="176"/>
      <c r="SNG81" s="176"/>
      <c r="SNH81" s="176"/>
      <c r="SNI81" s="176"/>
      <c r="SNJ81" s="176"/>
      <c r="SNK81" s="176"/>
      <c r="SNL81" s="176"/>
      <c r="SNM81" s="176"/>
      <c r="SNN81" s="176"/>
      <c r="SNO81" s="176"/>
      <c r="SNP81" s="176"/>
      <c r="SNQ81" s="176"/>
      <c r="SNR81" s="176"/>
      <c r="SNS81" s="176"/>
      <c r="SNT81" s="176"/>
      <c r="SNU81" s="176"/>
      <c r="SNV81" s="176"/>
      <c r="SNW81" s="176"/>
      <c r="SNX81" s="176"/>
      <c r="SNY81" s="176"/>
      <c r="SNZ81" s="176"/>
      <c r="SOA81" s="176"/>
      <c r="SOB81" s="176"/>
      <c r="SOC81" s="176"/>
      <c r="SOD81" s="176"/>
      <c r="SOE81" s="176"/>
      <c r="SOF81" s="176"/>
      <c r="SOG81" s="176"/>
      <c r="SOH81" s="176"/>
      <c r="SOI81" s="176"/>
      <c r="SOJ81" s="176"/>
      <c r="SOK81" s="176"/>
      <c r="SOL81" s="176"/>
      <c r="SOM81" s="176"/>
      <c r="SON81" s="176"/>
      <c r="SOO81" s="176"/>
      <c r="SOP81" s="176"/>
      <c r="SOQ81" s="176"/>
      <c r="SOR81" s="176"/>
      <c r="SOS81" s="176"/>
      <c r="SOT81" s="176"/>
      <c r="SOU81" s="176"/>
      <c r="SOV81" s="176"/>
      <c r="SOW81" s="176"/>
      <c r="SOX81" s="176"/>
      <c r="SOY81" s="176"/>
      <c r="SOZ81" s="176"/>
      <c r="SPA81" s="176"/>
      <c r="SPB81" s="176"/>
      <c r="SPC81" s="176"/>
      <c r="SPD81" s="176"/>
      <c r="SPE81" s="176"/>
      <c r="SPF81" s="176"/>
      <c r="SPG81" s="176"/>
      <c r="SPH81" s="176"/>
      <c r="SPI81" s="176"/>
      <c r="SPJ81" s="176"/>
      <c r="SPK81" s="176"/>
      <c r="SPL81" s="176"/>
      <c r="SPM81" s="176"/>
      <c r="SPN81" s="176"/>
      <c r="SPO81" s="176"/>
      <c r="SPP81" s="176"/>
      <c r="SPQ81" s="176"/>
      <c r="SPR81" s="176"/>
      <c r="SPS81" s="176"/>
      <c r="SPT81" s="176"/>
      <c r="SPU81" s="176"/>
      <c r="SPV81" s="176"/>
      <c r="SPW81" s="176"/>
      <c r="SPX81" s="176"/>
      <c r="SPY81" s="176"/>
      <c r="SPZ81" s="176"/>
      <c r="SQA81" s="176"/>
      <c r="SQB81" s="176"/>
      <c r="SQC81" s="176"/>
      <c r="SQD81" s="176"/>
      <c r="SQE81" s="176"/>
      <c r="SQF81" s="176"/>
      <c r="SQG81" s="176"/>
      <c r="SQH81" s="176"/>
      <c r="SQI81" s="176"/>
      <c r="SQJ81" s="176"/>
      <c r="SQK81" s="176"/>
      <c r="SQL81" s="176"/>
      <c r="SQM81" s="176"/>
      <c r="SQN81" s="176"/>
      <c r="SQO81" s="176"/>
      <c r="SQP81" s="176"/>
      <c r="SQQ81" s="176"/>
      <c r="SQR81" s="176"/>
      <c r="SQS81" s="176"/>
      <c r="SQT81" s="176"/>
      <c r="SQU81" s="176"/>
      <c r="SQV81" s="176"/>
      <c r="SQW81" s="176"/>
      <c r="SQX81" s="176"/>
      <c r="SQY81" s="176"/>
      <c r="SQZ81" s="176"/>
      <c r="SRA81" s="176"/>
      <c r="SRB81" s="176"/>
      <c r="SRC81" s="176"/>
      <c r="SRD81" s="176"/>
      <c r="SRE81" s="176"/>
      <c r="SRF81" s="176"/>
      <c r="SRG81" s="176"/>
      <c r="SRH81" s="176"/>
      <c r="SRI81" s="176"/>
      <c r="SRJ81" s="176"/>
      <c r="SRK81" s="176"/>
      <c r="SRL81" s="176"/>
      <c r="SRM81" s="176"/>
      <c r="SRN81" s="176"/>
      <c r="SRO81" s="176"/>
      <c r="SRP81" s="176"/>
      <c r="SRQ81" s="176"/>
      <c r="SRR81" s="176"/>
      <c r="SRS81" s="176"/>
      <c r="SRT81" s="176"/>
      <c r="SRU81" s="176"/>
      <c r="SRV81" s="176"/>
      <c r="SRW81" s="176"/>
      <c r="SRX81" s="176"/>
      <c r="SRY81" s="176"/>
      <c r="SRZ81" s="176"/>
      <c r="SSA81" s="176"/>
      <c r="SSB81" s="176"/>
      <c r="SSC81" s="176"/>
      <c r="SSD81" s="176"/>
      <c r="SSE81" s="176"/>
      <c r="SSF81" s="176"/>
      <c r="SSG81" s="176"/>
      <c r="SSH81" s="176"/>
      <c r="SSI81" s="176"/>
      <c r="SSJ81" s="176"/>
      <c r="SSK81" s="176"/>
      <c r="SSL81" s="176"/>
      <c r="SSM81" s="176"/>
      <c r="SSN81" s="176"/>
      <c r="SSO81" s="176"/>
      <c r="SSP81" s="176"/>
      <c r="SSQ81" s="176"/>
      <c r="SSR81" s="176"/>
      <c r="SSS81" s="176"/>
      <c r="SST81" s="176"/>
      <c r="SSU81" s="176"/>
      <c r="SSV81" s="176"/>
      <c r="SSW81" s="176"/>
      <c r="SSX81" s="176"/>
      <c r="SSY81" s="176"/>
      <c r="SSZ81" s="176"/>
      <c r="STA81" s="176"/>
      <c r="STB81" s="176"/>
      <c r="STC81" s="176"/>
      <c r="STD81" s="176"/>
      <c r="STE81" s="176"/>
      <c r="STF81" s="176"/>
      <c r="STG81" s="176"/>
      <c r="STH81" s="176"/>
      <c r="STI81" s="176"/>
      <c r="STJ81" s="176"/>
      <c r="STK81" s="176"/>
      <c r="STL81" s="176"/>
      <c r="STM81" s="176"/>
      <c r="STN81" s="176"/>
      <c r="STO81" s="176"/>
      <c r="STP81" s="176"/>
      <c r="STQ81" s="176"/>
      <c r="STR81" s="176"/>
      <c r="STS81" s="176"/>
      <c r="STT81" s="176"/>
      <c r="STU81" s="176"/>
      <c r="STV81" s="176"/>
      <c r="STW81" s="176"/>
      <c r="STX81" s="176"/>
      <c r="STY81" s="176"/>
      <c r="STZ81" s="176"/>
      <c r="SUA81" s="176"/>
      <c r="SUB81" s="176"/>
      <c r="SUC81" s="176"/>
      <c r="SUD81" s="176"/>
      <c r="SUE81" s="176"/>
      <c r="SUF81" s="176"/>
      <c r="SUG81" s="176"/>
      <c r="SUH81" s="176"/>
      <c r="SUI81" s="176"/>
      <c r="SUJ81" s="176"/>
      <c r="SUK81" s="176"/>
      <c r="SUL81" s="176"/>
      <c r="SUM81" s="176"/>
      <c r="SUN81" s="176"/>
      <c r="SUO81" s="176"/>
      <c r="SUP81" s="176"/>
      <c r="SUQ81" s="176"/>
      <c r="SUR81" s="176"/>
      <c r="SUS81" s="176"/>
      <c r="SUT81" s="176"/>
      <c r="SUU81" s="176"/>
      <c r="SUV81" s="176"/>
      <c r="SUW81" s="176"/>
      <c r="SUX81" s="176"/>
      <c r="SUY81" s="176"/>
      <c r="SUZ81" s="176"/>
      <c r="SVA81" s="176"/>
      <c r="SVB81" s="176"/>
      <c r="SVC81" s="176"/>
      <c r="SVD81" s="176"/>
      <c r="SVE81" s="176"/>
      <c r="SVF81" s="176"/>
      <c r="SVG81" s="176"/>
      <c r="SVH81" s="176"/>
      <c r="SVI81" s="176"/>
      <c r="SVJ81" s="176"/>
      <c r="SVK81" s="176"/>
      <c r="SVL81" s="176"/>
      <c r="SVM81" s="176"/>
      <c r="SVN81" s="176"/>
      <c r="SVO81" s="176"/>
      <c r="SVP81" s="176"/>
      <c r="SVQ81" s="176"/>
      <c r="SVR81" s="176"/>
      <c r="SVS81" s="176"/>
      <c r="SVT81" s="176"/>
      <c r="SVU81" s="176"/>
      <c r="SVV81" s="176"/>
      <c r="SVW81" s="176"/>
      <c r="SVX81" s="176"/>
      <c r="SVY81" s="176"/>
      <c r="SVZ81" s="176"/>
      <c r="SWA81" s="176"/>
      <c r="SWB81" s="176"/>
      <c r="SWC81" s="176"/>
      <c r="SWD81" s="176"/>
      <c r="SWE81" s="176"/>
      <c r="SWF81" s="176"/>
      <c r="SWG81" s="176"/>
      <c r="SWH81" s="176"/>
      <c r="SWI81" s="176"/>
      <c r="SWJ81" s="176"/>
      <c r="SWK81" s="176"/>
      <c r="SWL81" s="176"/>
      <c r="SWM81" s="176"/>
      <c r="SWN81" s="176"/>
      <c r="SWO81" s="176"/>
      <c r="SWP81" s="176"/>
      <c r="SWQ81" s="176"/>
      <c r="SWR81" s="176"/>
      <c r="SWS81" s="176"/>
      <c r="SWT81" s="176"/>
      <c r="SWU81" s="176"/>
      <c r="SWV81" s="176"/>
      <c r="SWW81" s="176"/>
      <c r="SWX81" s="176"/>
      <c r="SWY81" s="176"/>
      <c r="SWZ81" s="176"/>
      <c r="SXA81" s="176"/>
      <c r="SXB81" s="176"/>
      <c r="SXC81" s="176"/>
      <c r="SXD81" s="176"/>
      <c r="SXE81" s="176"/>
      <c r="SXF81" s="176"/>
      <c r="SXG81" s="176"/>
      <c r="SXH81" s="176"/>
      <c r="SXI81" s="176"/>
      <c r="SXJ81" s="176"/>
      <c r="SXK81" s="176"/>
      <c r="SXL81" s="176"/>
      <c r="SXM81" s="176"/>
      <c r="SXN81" s="176"/>
      <c r="SXO81" s="176"/>
      <c r="SXP81" s="176"/>
      <c r="SXQ81" s="176"/>
      <c r="SXR81" s="176"/>
      <c r="SXS81" s="176"/>
      <c r="SXT81" s="176"/>
      <c r="SXU81" s="176"/>
      <c r="SXV81" s="176"/>
      <c r="SXW81" s="176"/>
      <c r="SXX81" s="176"/>
      <c r="SXY81" s="176"/>
      <c r="SXZ81" s="176"/>
      <c r="SYA81" s="176"/>
      <c r="SYB81" s="176"/>
      <c r="SYC81" s="176"/>
      <c r="SYD81" s="176"/>
      <c r="SYE81" s="176"/>
      <c r="SYF81" s="176"/>
      <c r="SYG81" s="176"/>
      <c r="SYH81" s="176"/>
      <c r="SYI81" s="176"/>
      <c r="SYJ81" s="176"/>
      <c r="SYK81" s="176"/>
      <c r="SYL81" s="176"/>
      <c r="SYM81" s="176"/>
      <c r="SYN81" s="176"/>
      <c r="SYO81" s="176"/>
      <c r="SYP81" s="176"/>
      <c r="SYQ81" s="176"/>
      <c r="SYR81" s="176"/>
      <c r="SYS81" s="176"/>
      <c r="SYT81" s="176"/>
      <c r="SYU81" s="176"/>
      <c r="SYV81" s="176"/>
      <c r="SYW81" s="176"/>
      <c r="SYX81" s="176"/>
      <c r="SYY81" s="176"/>
      <c r="SYZ81" s="176"/>
      <c r="SZA81" s="176"/>
      <c r="SZB81" s="176"/>
      <c r="SZC81" s="176"/>
      <c r="SZD81" s="176"/>
      <c r="SZE81" s="176"/>
      <c r="SZF81" s="176"/>
      <c r="SZG81" s="176"/>
      <c r="SZH81" s="176"/>
      <c r="SZI81" s="176"/>
      <c r="SZJ81" s="176"/>
      <c r="SZK81" s="176"/>
      <c r="SZL81" s="176"/>
      <c r="SZM81" s="176"/>
      <c r="SZN81" s="176"/>
      <c r="SZO81" s="176"/>
      <c r="SZP81" s="176"/>
      <c r="SZQ81" s="176"/>
      <c r="SZR81" s="176"/>
      <c r="SZS81" s="176"/>
      <c r="SZT81" s="176"/>
      <c r="SZU81" s="176"/>
      <c r="SZV81" s="176"/>
      <c r="SZW81" s="176"/>
      <c r="SZX81" s="176"/>
      <c r="SZY81" s="176"/>
      <c r="SZZ81" s="176"/>
      <c r="TAA81" s="176"/>
      <c r="TAB81" s="176"/>
      <c r="TAC81" s="176"/>
      <c r="TAD81" s="176"/>
      <c r="TAE81" s="176"/>
      <c r="TAF81" s="176"/>
      <c r="TAG81" s="176"/>
      <c r="TAH81" s="176"/>
      <c r="TAI81" s="176"/>
      <c r="TAJ81" s="176"/>
      <c r="TAK81" s="176"/>
      <c r="TAL81" s="176"/>
      <c r="TAM81" s="176"/>
      <c r="TAN81" s="176"/>
      <c r="TAO81" s="176"/>
      <c r="TAP81" s="176"/>
      <c r="TAQ81" s="176"/>
      <c r="TAR81" s="176"/>
      <c r="TAS81" s="176"/>
      <c r="TAT81" s="176"/>
      <c r="TAU81" s="176"/>
      <c r="TAV81" s="176"/>
      <c r="TAW81" s="176"/>
      <c r="TAX81" s="176"/>
      <c r="TAY81" s="176"/>
      <c r="TAZ81" s="176"/>
      <c r="TBA81" s="176"/>
      <c r="TBB81" s="176"/>
      <c r="TBC81" s="176"/>
      <c r="TBD81" s="176"/>
      <c r="TBE81" s="176"/>
      <c r="TBF81" s="176"/>
      <c r="TBG81" s="176"/>
      <c r="TBH81" s="176"/>
      <c r="TBI81" s="176"/>
      <c r="TBJ81" s="176"/>
      <c r="TBK81" s="176"/>
      <c r="TBL81" s="176"/>
      <c r="TBM81" s="176"/>
      <c r="TBN81" s="176"/>
      <c r="TBO81" s="176"/>
      <c r="TBP81" s="176"/>
      <c r="TBQ81" s="176"/>
      <c r="TBR81" s="176"/>
      <c r="TBS81" s="176"/>
      <c r="TBT81" s="176"/>
      <c r="TBU81" s="176"/>
      <c r="TBV81" s="176"/>
      <c r="TBW81" s="176"/>
      <c r="TBX81" s="176"/>
      <c r="TBY81" s="176"/>
      <c r="TBZ81" s="176"/>
      <c r="TCA81" s="176"/>
      <c r="TCB81" s="176"/>
      <c r="TCC81" s="176"/>
      <c r="TCD81" s="176"/>
      <c r="TCE81" s="176"/>
      <c r="TCF81" s="176"/>
      <c r="TCG81" s="176"/>
      <c r="TCH81" s="176"/>
      <c r="TCI81" s="176"/>
      <c r="TCJ81" s="176"/>
      <c r="TCK81" s="176"/>
      <c r="TCL81" s="176"/>
      <c r="TCM81" s="176"/>
      <c r="TCN81" s="176"/>
      <c r="TCO81" s="176"/>
      <c r="TCP81" s="176"/>
      <c r="TCQ81" s="176"/>
      <c r="TCR81" s="176"/>
      <c r="TCS81" s="176"/>
      <c r="TCT81" s="176"/>
      <c r="TCU81" s="176"/>
      <c r="TCV81" s="176"/>
      <c r="TCW81" s="176"/>
      <c r="TCX81" s="176"/>
      <c r="TCY81" s="176"/>
      <c r="TCZ81" s="176"/>
      <c r="TDA81" s="176"/>
      <c r="TDB81" s="176"/>
      <c r="TDC81" s="176"/>
      <c r="TDD81" s="176"/>
      <c r="TDE81" s="176"/>
      <c r="TDF81" s="176"/>
      <c r="TDG81" s="176"/>
      <c r="TDH81" s="176"/>
      <c r="TDI81" s="176"/>
      <c r="TDJ81" s="176"/>
      <c r="TDK81" s="176"/>
      <c r="TDL81" s="176"/>
      <c r="TDM81" s="176"/>
      <c r="TDN81" s="176"/>
      <c r="TDO81" s="176"/>
      <c r="TDP81" s="176"/>
      <c r="TDQ81" s="176"/>
      <c r="TDR81" s="176"/>
      <c r="TDS81" s="176"/>
      <c r="TDT81" s="176"/>
      <c r="TDU81" s="176"/>
      <c r="TDV81" s="176"/>
      <c r="TDW81" s="176"/>
      <c r="TDX81" s="176"/>
      <c r="TDY81" s="176"/>
      <c r="TDZ81" s="176"/>
      <c r="TEA81" s="176"/>
      <c r="TEB81" s="176"/>
      <c r="TEC81" s="176"/>
      <c r="TED81" s="176"/>
      <c r="TEE81" s="176"/>
      <c r="TEF81" s="176"/>
      <c r="TEG81" s="176"/>
      <c r="TEH81" s="176"/>
      <c r="TEI81" s="176"/>
      <c r="TEJ81" s="176"/>
      <c r="TEK81" s="176"/>
      <c r="TEL81" s="176"/>
      <c r="TEM81" s="176"/>
      <c r="TEN81" s="176"/>
      <c r="TEO81" s="176"/>
      <c r="TEP81" s="176"/>
      <c r="TEQ81" s="176"/>
      <c r="TER81" s="176"/>
      <c r="TES81" s="176"/>
      <c r="TET81" s="176"/>
      <c r="TEU81" s="176"/>
      <c r="TEV81" s="176"/>
      <c r="TEW81" s="176"/>
      <c r="TEX81" s="176"/>
      <c r="TEY81" s="176"/>
      <c r="TEZ81" s="176"/>
      <c r="TFA81" s="176"/>
      <c r="TFB81" s="176"/>
      <c r="TFC81" s="176"/>
      <c r="TFD81" s="176"/>
      <c r="TFE81" s="176"/>
      <c r="TFF81" s="176"/>
      <c r="TFG81" s="176"/>
      <c r="TFH81" s="176"/>
      <c r="TFI81" s="176"/>
      <c r="TFJ81" s="176"/>
      <c r="TFK81" s="176"/>
      <c r="TFL81" s="176"/>
      <c r="TFM81" s="176"/>
      <c r="TFN81" s="176"/>
      <c r="TFO81" s="176"/>
      <c r="TFP81" s="176"/>
      <c r="TFQ81" s="176"/>
      <c r="TFR81" s="176"/>
      <c r="TFS81" s="176"/>
      <c r="TFT81" s="176"/>
      <c r="TFU81" s="176"/>
      <c r="TFV81" s="176"/>
      <c r="TFW81" s="176"/>
      <c r="TFX81" s="176"/>
      <c r="TFY81" s="176"/>
      <c r="TFZ81" s="176"/>
      <c r="TGA81" s="176"/>
      <c r="TGB81" s="176"/>
      <c r="TGC81" s="176"/>
      <c r="TGD81" s="176"/>
      <c r="TGE81" s="176"/>
      <c r="TGF81" s="176"/>
      <c r="TGG81" s="176"/>
      <c r="TGH81" s="176"/>
      <c r="TGI81" s="176"/>
      <c r="TGJ81" s="176"/>
      <c r="TGK81" s="176"/>
      <c r="TGL81" s="176"/>
      <c r="TGM81" s="176"/>
      <c r="TGN81" s="176"/>
      <c r="TGO81" s="176"/>
      <c r="TGP81" s="176"/>
      <c r="TGQ81" s="176"/>
      <c r="TGR81" s="176"/>
      <c r="TGS81" s="176"/>
      <c r="TGT81" s="176"/>
      <c r="TGU81" s="176"/>
      <c r="TGV81" s="176"/>
      <c r="TGW81" s="176"/>
      <c r="TGX81" s="176"/>
      <c r="TGY81" s="176"/>
      <c r="TGZ81" s="176"/>
      <c r="THA81" s="176"/>
      <c r="THB81" s="176"/>
      <c r="THC81" s="176"/>
      <c r="THD81" s="176"/>
      <c r="THE81" s="176"/>
      <c r="THF81" s="176"/>
      <c r="THG81" s="176"/>
      <c r="THH81" s="176"/>
      <c r="THI81" s="176"/>
      <c r="THJ81" s="176"/>
      <c r="THK81" s="176"/>
      <c r="THL81" s="176"/>
      <c r="THM81" s="176"/>
      <c r="THN81" s="176"/>
      <c r="THO81" s="176"/>
      <c r="THP81" s="176"/>
      <c r="THQ81" s="176"/>
      <c r="THR81" s="176"/>
      <c r="THS81" s="176"/>
      <c r="THT81" s="176"/>
      <c r="THU81" s="176"/>
      <c r="THV81" s="176"/>
      <c r="THW81" s="176"/>
      <c r="THX81" s="176"/>
      <c r="THY81" s="176"/>
      <c r="THZ81" s="176"/>
      <c r="TIA81" s="176"/>
      <c r="TIB81" s="176"/>
      <c r="TIC81" s="176"/>
      <c r="TID81" s="176"/>
      <c r="TIE81" s="176"/>
      <c r="TIF81" s="176"/>
      <c r="TIG81" s="176"/>
      <c r="TIH81" s="176"/>
      <c r="TII81" s="176"/>
      <c r="TIJ81" s="176"/>
      <c r="TIK81" s="176"/>
      <c r="TIL81" s="176"/>
      <c r="TIM81" s="176"/>
      <c r="TIN81" s="176"/>
      <c r="TIO81" s="176"/>
      <c r="TIP81" s="176"/>
      <c r="TIQ81" s="176"/>
      <c r="TIR81" s="176"/>
      <c r="TIS81" s="176"/>
      <c r="TIT81" s="176"/>
      <c r="TIU81" s="176"/>
      <c r="TIV81" s="176"/>
      <c r="TIW81" s="176"/>
      <c r="TIX81" s="176"/>
      <c r="TIY81" s="176"/>
      <c r="TIZ81" s="176"/>
      <c r="TJA81" s="176"/>
      <c r="TJB81" s="176"/>
      <c r="TJC81" s="176"/>
      <c r="TJD81" s="176"/>
      <c r="TJE81" s="176"/>
      <c r="TJF81" s="176"/>
      <c r="TJG81" s="176"/>
      <c r="TJH81" s="176"/>
      <c r="TJI81" s="176"/>
      <c r="TJJ81" s="176"/>
      <c r="TJK81" s="176"/>
      <c r="TJL81" s="176"/>
      <c r="TJM81" s="176"/>
      <c r="TJN81" s="176"/>
      <c r="TJO81" s="176"/>
      <c r="TJP81" s="176"/>
      <c r="TJQ81" s="176"/>
      <c r="TJR81" s="176"/>
      <c r="TJS81" s="176"/>
      <c r="TJT81" s="176"/>
      <c r="TJU81" s="176"/>
      <c r="TJV81" s="176"/>
      <c r="TJW81" s="176"/>
      <c r="TJX81" s="176"/>
      <c r="TJY81" s="176"/>
      <c r="TJZ81" s="176"/>
      <c r="TKA81" s="176"/>
      <c r="TKB81" s="176"/>
      <c r="TKC81" s="176"/>
      <c r="TKD81" s="176"/>
      <c r="TKE81" s="176"/>
      <c r="TKF81" s="176"/>
      <c r="TKG81" s="176"/>
      <c r="TKH81" s="176"/>
      <c r="TKI81" s="176"/>
      <c r="TKJ81" s="176"/>
      <c r="TKK81" s="176"/>
      <c r="TKL81" s="176"/>
      <c r="TKM81" s="176"/>
      <c r="TKN81" s="176"/>
      <c r="TKO81" s="176"/>
      <c r="TKP81" s="176"/>
      <c r="TKQ81" s="176"/>
      <c r="TKR81" s="176"/>
      <c r="TKS81" s="176"/>
      <c r="TKT81" s="176"/>
      <c r="TKU81" s="176"/>
      <c r="TKV81" s="176"/>
      <c r="TKW81" s="176"/>
      <c r="TKX81" s="176"/>
      <c r="TKY81" s="176"/>
      <c r="TKZ81" s="176"/>
      <c r="TLA81" s="176"/>
      <c r="TLB81" s="176"/>
      <c r="TLC81" s="176"/>
      <c r="TLD81" s="176"/>
      <c r="TLE81" s="176"/>
      <c r="TLF81" s="176"/>
      <c r="TLG81" s="176"/>
      <c r="TLH81" s="176"/>
      <c r="TLI81" s="176"/>
      <c r="TLJ81" s="176"/>
      <c r="TLK81" s="176"/>
      <c r="TLL81" s="176"/>
      <c r="TLM81" s="176"/>
      <c r="TLN81" s="176"/>
      <c r="TLO81" s="176"/>
      <c r="TLP81" s="176"/>
      <c r="TLQ81" s="176"/>
      <c r="TLR81" s="176"/>
      <c r="TLS81" s="176"/>
      <c r="TLT81" s="176"/>
      <c r="TLU81" s="176"/>
      <c r="TLV81" s="176"/>
      <c r="TLW81" s="176"/>
      <c r="TLX81" s="176"/>
      <c r="TLY81" s="176"/>
      <c r="TLZ81" s="176"/>
      <c r="TMA81" s="176"/>
      <c r="TMB81" s="176"/>
      <c r="TMC81" s="176"/>
      <c r="TMD81" s="176"/>
      <c r="TME81" s="176"/>
      <c r="TMF81" s="176"/>
      <c r="TMG81" s="176"/>
      <c r="TMH81" s="176"/>
      <c r="TMI81" s="176"/>
      <c r="TMJ81" s="176"/>
      <c r="TMK81" s="176"/>
      <c r="TML81" s="176"/>
      <c r="TMM81" s="176"/>
      <c r="TMN81" s="176"/>
      <c r="TMO81" s="176"/>
      <c r="TMP81" s="176"/>
      <c r="TMQ81" s="176"/>
      <c r="TMR81" s="176"/>
      <c r="TMS81" s="176"/>
      <c r="TMT81" s="176"/>
      <c r="TMU81" s="176"/>
      <c r="TMV81" s="176"/>
      <c r="TMW81" s="176"/>
      <c r="TMX81" s="176"/>
      <c r="TMY81" s="176"/>
      <c r="TMZ81" s="176"/>
      <c r="TNA81" s="176"/>
      <c r="TNB81" s="176"/>
      <c r="TNC81" s="176"/>
      <c r="TND81" s="176"/>
      <c r="TNE81" s="176"/>
      <c r="TNF81" s="176"/>
      <c r="TNG81" s="176"/>
      <c r="TNH81" s="176"/>
      <c r="TNI81" s="176"/>
      <c r="TNJ81" s="176"/>
      <c r="TNK81" s="176"/>
      <c r="TNL81" s="176"/>
      <c r="TNM81" s="176"/>
      <c r="TNN81" s="176"/>
      <c r="TNO81" s="176"/>
      <c r="TNP81" s="176"/>
      <c r="TNQ81" s="176"/>
      <c r="TNR81" s="176"/>
      <c r="TNS81" s="176"/>
      <c r="TNT81" s="176"/>
      <c r="TNU81" s="176"/>
      <c r="TNV81" s="176"/>
      <c r="TNW81" s="176"/>
      <c r="TNX81" s="176"/>
      <c r="TNY81" s="176"/>
      <c r="TNZ81" s="176"/>
      <c r="TOA81" s="176"/>
      <c r="TOB81" s="176"/>
      <c r="TOC81" s="176"/>
      <c r="TOD81" s="176"/>
      <c r="TOE81" s="176"/>
      <c r="TOF81" s="176"/>
      <c r="TOG81" s="176"/>
      <c r="TOH81" s="176"/>
      <c r="TOI81" s="176"/>
      <c r="TOJ81" s="176"/>
      <c r="TOK81" s="176"/>
      <c r="TOL81" s="176"/>
      <c r="TOM81" s="176"/>
      <c r="TON81" s="176"/>
      <c r="TOO81" s="176"/>
      <c r="TOP81" s="176"/>
      <c r="TOQ81" s="176"/>
      <c r="TOR81" s="176"/>
      <c r="TOS81" s="176"/>
      <c r="TOT81" s="176"/>
      <c r="TOU81" s="176"/>
      <c r="TOV81" s="176"/>
      <c r="TOW81" s="176"/>
      <c r="TOX81" s="176"/>
      <c r="TOY81" s="176"/>
      <c r="TOZ81" s="176"/>
      <c r="TPA81" s="176"/>
      <c r="TPB81" s="176"/>
      <c r="TPC81" s="176"/>
      <c r="TPD81" s="176"/>
      <c r="TPE81" s="176"/>
      <c r="TPF81" s="176"/>
      <c r="TPG81" s="176"/>
      <c r="TPH81" s="176"/>
      <c r="TPI81" s="176"/>
      <c r="TPJ81" s="176"/>
      <c r="TPK81" s="176"/>
      <c r="TPL81" s="176"/>
      <c r="TPM81" s="176"/>
      <c r="TPN81" s="176"/>
      <c r="TPO81" s="176"/>
      <c r="TPP81" s="176"/>
      <c r="TPQ81" s="176"/>
      <c r="TPR81" s="176"/>
      <c r="TPS81" s="176"/>
      <c r="TPT81" s="176"/>
      <c r="TPU81" s="176"/>
      <c r="TPV81" s="176"/>
      <c r="TPW81" s="176"/>
      <c r="TPX81" s="176"/>
      <c r="TPY81" s="176"/>
      <c r="TPZ81" s="176"/>
      <c r="TQA81" s="176"/>
      <c r="TQB81" s="176"/>
      <c r="TQC81" s="176"/>
      <c r="TQD81" s="176"/>
      <c r="TQE81" s="176"/>
      <c r="TQF81" s="176"/>
      <c r="TQG81" s="176"/>
      <c r="TQH81" s="176"/>
      <c r="TQI81" s="176"/>
      <c r="TQJ81" s="176"/>
      <c r="TQK81" s="176"/>
      <c r="TQL81" s="176"/>
      <c r="TQM81" s="176"/>
      <c r="TQN81" s="176"/>
      <c r="TQO81" s="176"/>
      <c r="TQP81" s="176"/>
      <c r="TQQ81" s="176"/>
      <c r="TQR81" s="176"/>
      <c r="TQS81" s="176"/>
      <c r="TQT81" s="176"/>
      <c r="TQU81" s="176"/>
      <c r="TQV81" s="176"/>
      <c r="TQW81" s="176"/>
      <c r="TQX81" s="176"/>
      <c r="TQY81" s="176"/>
      <c r="TQZ81" s="176"/>
      <c r="TRA81" s="176"/>
      <c r="TRB81" s="176"/>
      <c r="TRC81" s="176"/>
      <c r="TRD81" s="176"/>
      <c r="TRE81" s="176"/>
      <c r="TRF81" s="176"/>
      <c r="TRG81" s="176"/>
      <c r="TRH81" s="176"/>
      <c r="TRI81" s="176"/>
      <c r="TRJ81" s="176"/>
      <c r="TRK81" s="176"/>
      <c r="TRL81" s="176"/>
      <c r="TRM81" s="176"/>
      <c r="TRN81" s="176"/>
      <c r="TRO81" s="176"/>
      <c r="TRP81" s="176"/>
      <c r="TRQ81" s="176"/>
      <c r="TRR81" s="176"/>
      <c r="TRS81" s="176"/>
      <c r="TRT81" s="176"/>
      <c r="TRU81" s="176"/>
      <c r="TRV81" s="176"/>
      <c r="TRW81" s="176"/>
      <c r="TRX81" s="176"/>
      <c r="TRY81" s="176"/>
      <c r="TRZ81" s="176"/>
      <c r="TSA81" s="176"/>
      <c r="TSB81" s="176"/>
      <c r="TSC81" s="176"/>
      <c r="TSD81" s="176"/>
      <c r="TSE81" s="176"/>
      <c r="TSF81" s="176"/>
      <c r="TSG81" s="176"/>
      <c r="TSH81" s="176"/>
      <c r="TSI81" s="176"/>
      <c r="TSJ81" s="176"/>
      <c r="TSK81" s="176"/>
      <c r="TSL81" s="176"/>
      <c r="TSM81" s="176"/>
      <c r="TSN81" s="176"/>
      <c r="TSO81" s="176"/>
      <c r="TSP81" s="176"/>
      <c r="TSQ81" s="176"/>
      <c r="TSR81" s="176"/>
      <c r="TSS81" s="176"/>
      <c r="TST81" s="176"/>
      <c r="TSU81" s="176"/>
      <c r="TSV81" s="176"/>
      <c r="TSW81" s="176"/>
      <c r="TSX81" s="176"/>
      <c r="TSY81" s="176"/>
      <c r="TSZ81" s="176"/>
      <c r="TTA81" s="176"/>
      <c r="TTB81" s="176"/>
      <c r="TTC81" s="176"/>
      <c r="TTD81" s="176"/>
      <c r="TTE81" s="176"/>
      <c r="TTF81" s="176"/>
      <c r="TTG81" s="176"/>
      <c r="TTH81" s="176"/>
      <c r="TTI81" s="176"/>
      <c r="TTJ81" s="176"/>
      <c r="TTK81" s="176"/>
      <c r="TTL81" s="176"/>
      <c r="TTM81" s="176"/>
      <c r="TTN81" s="176"/>
      <c r="TTO81" s="176"/>
      <c r="TTP81" s="176"/>
      <c r="TTQ81" s="176"/>
      <c r="TTR81" s="176"/>
      <c r="TTS81" s="176"/>
      <c r="TTT81" s="176"/>
      <c r="TTU81" s="176"/>
      <c r="TTV81" s="176"/>
      <c r="TTW81" s="176"/>
      <c r="TTX81" s="176"/>
      <c r="TTY81" s="176"/>
      <c r="TTZ81" s="176"/>
      <c r="TUA81" s="176"/>
      <c r="TUB81" s="176"/>
      <c r="TUC81" s="176"/>
      <c r="TUD81" s="176"/>
      <c r="TUE81" s="176"/>
      <c r="TUF81" s="176"/>
      <c r="TUG81" s="176"/>
      <c r="TUH81" s="176"/>
      <c r="TUI81" s="176"/>
      <c r="TUJ81" s="176"/>
      <c r="TUK81" s="176"/>
      <c r="TUL81" s="176"/>
      <c r="TUM81" s="176"/>
      <c r="TUN81" s="176"/>
      <c r="TUO81" s="176"/>
      <c r="TUP81" s="176"/>
      <c r="TUQ81" s="176"/>
      <c r="TUR81" s="176"/>
      <c r="TUS81" s="176"/>
      <c r="TUT81" s="176"/>
      <c r="TUU81" s="176"/>
      <c r="TUV81" s="176"/>
      <c r="TUW81" s="176"/>
      <c r="TUX81" s="176"/>
      <c r="TUY81" s="176"/>
      <c r="TUZ81" s="176"/>
      <c r="TVA81" s="176"/>
      <c r="TVB81" s="176"/>
      <c r="TVC81" s="176"/>
      <c r="TVD81" s="176"/>
      <c r="TVE81" s="176"/>
      <c r="TVF81" s="176"/>
      <c r="TVG81" s="176"/>
      <c r="TVH81" s="176"/>
      <c r="TVI81" s="176"/>
      <c r="TVJ81" s="176"/>
      <c r="TVK81" s="176"/>
      <c r="TVL81" s="176"/>
      <c r="TVM81" s="176"/>
      <c r="TVN81" s="176"/>
      <c r="TVO81" s="176"/>
      <c r="TVP81" s="176"/>
      <c r="TVQ81" s="176"/>
      <c r="TVR81" s="176"/>
      <c r="TVS81" s="176"/>
      <c r="TVT81" s="176"/>
      <c r="TVU81" s="176"/>
      <c r="TVV81" s="176"/>
      <c r="TVW81" s="176"/>
      <c r="TVX81" s="176"/>
      <c r="TVY81" s="176"/>
      <c r="TVZ81" s="176"/>
      <c r="TWA81" s="176"/>
      <c r="TWB81" s="176"/>
      <c r="TWC81" s="176"/>
      <c r="TWD81" s="176"/>
      <c r="TWE81" s="176"/>
      <c r="TWF81" s="176"/>
      <c r="TWG81" s="176"/>
      <c r="TWH81" s="176"/>
      <c r="TWI81" s="176"/>
      <c r="TWJ81" s="176"/>
      <c r="TWK81" s="176"/>
      <c r="TWL81" s="176"/>
      <c r="TWM81" s="176"/>
      <c r="TWN81" s="176"/>
      <c r="TWO81" s="176"/>
      <c r="TWP81" s="176"/>
      <c r="TWQ81" s="176"/>
      <c r="TWR81" s="176"/>
      <c r="TWS81" s="176"/>
      <c r="TWT81" s="176"/>
      <c r="TWU81" s="176"/>
      <c r="TWV81" s="176"/>
      <c r="TWW81" s="176"/>
      <c r="TWX81" s="176"/>
      <c r="TWY81" s="176"/>
      <c r="TWZ81" s="176"/>
      <c r="TXA81" s="176"/>
      <c r="TXB81" s="176"/>
      <c r="TXC81" s="176"/>
      <c r="TXD81" s="176"/>
      <c r="TXE81" s="176"/>
      <c r="TXF81" s="176"/>
      <c r="TXG81" s="176"/>
      <c r="TXH81" s="176"/>
      <c r="TXI81" s="176"/>
      <c r="TXJ81" s="176"/>
      <c r="TXK81" s="176"/>
      <c r="TXL81" s="176"/>
      <c r="TXM81" s="176"/>
      <c r="TXN81" s="176"/>
      <c r="TXO81" s="176"/>
      <c r="TXP81" s="176"/>
      <c r="TXQ81" s="176"/>
      <c r="TXR81" s="176"/>
      <c r="TXS81" s="176"/>
      <c r="TXT81" s="176"/>
      <c r="TXU81" s="176"/>
      <c r="TXV81" s="176"/>
      <c r="TXW81" s="176"/>
      <c r="TXX81" s="176"/>
      <c r="TXY81" s="176"/>
      <c r="TXZ81" s="176"/>
      <c r="TYA81" s="176"/>
      <c r="TYB81" s="176"/>
      <c r="TYC81" s="176"/>
      <c r="TYD81" s="176"/>
      <c r="TYE81" s="176"/>
      <c r="TYF81" s="176"/>
      <c r="TYG81" s="176"/>
      <c r="TYH81" s="176"/>
      <c r="TYI81" s="176"/>
      <c r="TYJ81" s="176"/>
      <c r="TYK81" s="176"/>
      <c r="TYL81" s="176"/>
      <c r="TYM81" s="176"/>
      <c r="TYN81" s="176"/>
      <c r="TYO81" s="176"/>
      <c r="TYP81" s="176"/>
      <c r="TYQ81" s="176"/>
      <c r="TYR81" s="176"/>
      <c r="TYS81" s="176"/>
      <c r="TYT81" s="176"/>
      <c r="TYU81" s="176"/>
      <c r="TYV81" s="176"/>
      <c r="TYW81" s="176"/>
      <c r="TYX81" s="176"/>
      <c r="TYY81" s="176"/>
      <c r="TYZ81" s="176"/>
      <c r="TZA81" s="176"/>
      <c r="TZB81" s="176"/>
      <c r="TZC81" s="176"/>
      <c r="TZD81" s="176"/>
      <c r="TZE81" s="176"/>
      <c r="TZF81" s="176"/>
      <c r="TZG81" s="176"/>
      <c r="TZH81" s="176"/>
      <c r="TZI81" s="176"/>
      <c r="TZJ81" s="176"/>
      <c r="TZK81" s="176"/>
      <c r="TZL81" s="176"/>
      <c r="TZM81" s="176"/>
      <c r="TZN81" s="176"/>
      <c r="TZO81" s="176"/>
      <c r="TZP81" s="176"/>
      <c r="TZQ81" s="176"/>
      <c r="TZR81" s="176"/>
      <c r="TZS81" s="176"/>
      <c r="TZT81" s="176"/>
      <c r="TZU81" s="176"/>
      <c r="TZV81" s="176"/>
      <c r="TZW81" s="176"/>
      <c r="TZX81" s="176"/>
      <c r="TZY81" s="176"/>
      <c r="TZZ81" s="176"/>
      <c r="UAA81" s="176"/>
      <c r="UAB81" s="176"/>
      <c r="UAC81" s="176"/>
      <c r="UAD81" s="176"/>
      <c r="UAE81" s="176"/>
      <c r="UAF81" s="176"/>
      <c r="UAG81" s="176"/>
      <c r="UAH81" s="176"/>
      <c r="UAI81" s="176"/>
      <c r="UAJ81" s="176"/>
      <c r="UAK81" s="176"/>
      <c r="UAL81" s="176"/>
      <c r="UAM81" s="176"/>
      <c r="UAN81" s="176"/>
      <c r="UAO81" s="176"/>
      <c r="UAP81" s="176"/>
      <c r="UAQ81" s="176"/>
      <c r="UAR81" s="176"/>
      <c r="UAS81" s="176"/>
      <c r="UAT81" s="176"/>
      <c r="UAU81" s="176"/>
      <c r="UAV81" s="176"/>
      <c r="UAW81" s="176"/>
      <c r="UAX81" s="176"/>
      <c r="UAY81" s="176"/>
      <c r="UAZ81" s="176"/>
      <c r="UBA81" s="176"/>
      <c r="UBB81" s="176"/>
      <c r="UBC81" s="176"/>
      <c r="UBD81" s="176"/>
      <c r="UBE81" s="176"/>
      <c r="UBF81" s="176"/>
      <c r="UBG81" s="176"/>
      <c r="UBH81" s="176"/>
      <c r="UBI81" s="176"/>
      <c r="UBJ81" s="176"/>
      <c r="UBK81" s="176"/>
      <c r="UBL81" s="176"/>
      <c r="UBM81" s="176"/>
      <c r="UBN81" s="176"/>
      <c r="UBO81" s="176"/>
      <c r="UBP81" s="176"/>
      <c r="UBQ81" s="176"/>
      <c r="UBR81" s="176"/>
      <c r="UBS81" s="176"/>
      <c r="UBT81" s="176"/>
      <c r="UBU81" s="176"/>
      <c r="UBV81" s="176"/>
      <c r="UBW81" s="176"/>
      <c r="UBX81" s="176"/>
      <c r="UBY81" s="176"/>
      <c r="UBZ81" s="176"/>
      <c r="UCA81" s="176"/>
      <c r="UCB81" s="176"/>
      <c r="UCC81" s="176"/>
      <c r="UCD81" s="176"/>
      <c r="UCE81" s="176"/>
      <c r="UCF81" s="176"/>
      <c r="UCG81" s="176"/>
      <c r="UCH81" s="176"/>
      <c r="UCI81" s="176"/>
      <c r="UCJ81" s="176"/>
      <c r="UCK81" s="176"/>
      <c r="UCL81" s="176"/>
      <c r="UCM81" s="176"/>
      <c r="UCN81" s="176"/>
      <c r="UCO81" s="176"/>
      <c r="UCP81" s="176"/>
      <c r="UCQ81" s="176"/>
      <c r="UCR81" s="176"/>
      <c r="UCS81" s="176"/>
      <c r="UCT81" s="176"/>
      <c r="UCU81" s="176"/>
      <c r="UCV81" s="176"/>
      <c r="UCW81" s="176"/>
      <c r="UCX81" s="176"/>
      <c r="UCY81" s="176"/>
      <c r="UCZ81" s="176"/>
      <c r="UDA81" s="176"/>
      <c r="UDB81" s="176"/>
      <c r="UDC81" s="176"/>
      <c r="UDD81" s="176"/>
      <c r="UDE81" s="176"/>
      <c r="UDF81" s="176"/>
      <c r="UDG81" s="176"/>
      <c r="UDH81" s="176"/>
      <c r="UDI81" s="176"/>
      <c r="UDJ81" s="176"/>
      <c r="UDK81" s="176"/>
      <c r="UDL81" s="176"/>
      <c r="UDM81" s="176"/>
      <c r="UDN81" s="176"/>
      <c r="UDO81" s="176"/>
      <c r="UDP81" s="176"/>
      <c r="UDQ81" s="176"/>
      <c r="UDR81" s="176"/>
      <c r="UDS81" s="176"/>
      <c r="UDT81" s="176"/>
      <c r="UDU81" s="176"/>
      <c r="UDV81" s="176"/>
      <c r="UDW81" s="176"/>
      <c r="UDX81" s="176"/>
      <c r="UDY81" s="176"/>
      <c r="UDZ81" s="176"/>
      <c r="UEA81" s="176"/>
      <c r="UEB81" s="176"/>
      <c r="UEC81" s="176"/>
      <c r="UED81" s="176"/>
      <c r="UEE81" s="176"/>
      <c r="UEF81" s="176"/>
      <c r="UEG81" s="176"/>
      <c r="UEH81" s="176"/>
      <c r="UEI81" s="176"/>
      <c r="UEJ81" s="176"/>
      <c r="UEK81" s="176"/>
      <c r="UEL81" s="176"/>
      <c r="UEM81" s="176"/>
      <c r="UEN81" s="176"/>
      <c r="UEO81" s="176"/>
      <c r="UEP81" s="176"/>
      <c r="UEQ81" s="176"/>
      <c r="UER81" s="176"/>
      <c r="UES81" s="176"/>
      <c r="UET81" s="176"/>
      <c r="UEU81" s="176"/>
      <c r="UEV81" s="176"/>
      <c r="UEW81" s="176"/>
      <c r="UEX81" s="176"/>
      <c r="UEY81" s="176"/>
      <c r="UEZ81" s="176"/>
      <c r="UFA81" s="176"/>
      <c r="UFB81" s="176"/>
      <c r="UFC81" s="176"/>
      <c r="UFD81" s="176"/>
      <c r="UFE81" s="176"/>
      <c r="UFF81" s="176"/>
      <c r="UFG81" s="176"/>
      <c r="UFH81" s="176"/>
      <c r="UFI81" s="176"/>
      <c r="UFJ81" s="176"/>
      <c r="UFK81" s="176"/>
      <c r="UFL81" s="176"/>
      <c r="UFM81" s="176"/>
      <c r="UFN81" s="176"/>
      <c r="UFO81" s="176"/>
      <c r="UFP81" s="176"/>
      <c r="UFQ81" s="176"/>
      <c r="UFR81" s="176"/>
      <c r="UFS81" s="176"/>
      <c r="UFT81" s="176"/>
      <c r="UFU81" s="176"/>
      <c r="UFV81" s="176"/>
      <c r="UFW81" s="176"/>
      <c r="UFX81" s="176"/>
      <c r="UFY81" s="176"/>
      <c r="UFZ81" s="176"/>
      <c r="UGA81" s="176"/>
      <c r="UGB81" s="176"/>
      <c r="UGC81" s="176"/>
      <c r="UGD81" s="176"/>
      <c r="UGE81" s="176"/>
      <c r="UGF81" s="176"/>
      <c r="UGG81" s="176"/>
      <c r="UGH81" s="176"/>
      <c r="UGI81" s="176"/>
      <c r="UGJ81" s="176"/>
      <c r="UGK81" s="176"/>
      <c r="UGL81" s="176"/>
      <c r="UGM81" s="176"/>
      <c r="UGN81" s="176"/>
      <c r="UGO81" s="176"/>
      <c r="UGP81" s="176"/>
      <c r="UGQ81" s="176"/>
      <c r="UGR81" s="176"/>
      <c r="UGS81" s="176"/>
      <c r="UGT81" s="176"/>
      <c r="UGU81" s="176"/>
      <c r="UGV81" s="176"/>
      <c r="UGW81" s="176"/>
      <c r="UGX81" s="176"/>
      <c r="UGY81" s="176"/>
      <c r="UGZ81" s="176"/>
      <c r="UHA81" s="176"/>
      <c r="UHB81" s="176"/>
      <c r="UHC81" s="176"/>
      <c r="UHD81" s="176"/>
      <c r="UHE81" s="176"/>
      <c r="UHF81" s="176"/>
      <c r="UHG81" s="176"/>
      <c r="UHH81" s="176"/>
      <c r="UHI81" s="176"/>
      <c r="UHJ81" s="176"/>
      <c r="UHK81" s="176"/>
      <c r="UHL81" s="176"/>
      <c r="UHM81" s="176"/>
      <c r="UHN81" s="176"/>
      <c r="UHO81" s="176"/>
      <c r="UHP81" s="176"/>
      <c r="UHQ81" s="176"/>
      <c r="UHR81" s="176"/>
      <c r="UHS81" s="176"/>
      <c r="UHT81" s="176"/>
      <c r="UHU81" s="176"/>
      <c r="UHV81" s="176"/>
      <c r="UHW81" s="176"/>
      <c r="UHX81" s="176"/>
      <c r="UHY81" s="176"/>
      <c r="UHZ81" s="176"/>
      <c r="UIA81" s="176"/>
      <c r="UIB81" s="176"/>
      <c r="UIC81" s="176"/>
      <c r="UID81" s="176"/>
      <c r="UIE81" s="176"/>
      <c r="UIF81" s="176"/>
      <c r="UIG81" s="176"/>
      <c r="UIH81" s="176"/>
      <c r="UII81" s="176"/>
      <c r="UIJ81" s="176"/>
      <c r="UIK81" s="176"/>
      <c r="UIL81" s="176"/>
      <c r="UIM81" s="176"/>
      <c r="UIN81" s="176"/>
      <c r="UIO81" s="176"/>
      <c r="UIP81" s="176"/>
      <c r="UIQ81" s="176"/>
      <c r="UIR81" s="176"/>
      <c r="UIS81" s="176"/>
      <c r="UIT81" s="176"/>
      <c r="UIU81" s="176"/>
      <c r="UIV81" s="176"/>
      <c r="UIW81" s="176"/>
      <c r="UIX81" s="176"/>
      <c r="UIY81" s="176"/>
      <c r="UIZ81" s="176"/>
      <c r="UJA81" s="176"/>
      <c r="UJB81" s="176"/>
      <c r="UJC81" s="176"/>
      <c r="UJD81" s="176"/>
      <c r="UJE81" s="176"/>
      <c r="UJF81" s="176"/>
      <c r="UJG81" s="176"/>
      <c r="UJH81" s="176"/>
      <c r="UJI81" s="176"/>
      <c r="UJJ81" s="176"/>
      <c r="UJK81" s="176"/>
      <c r="UJL81" s="176"/>
      <c r="UJM81" s="176"/>
      <c r="UJN81" s="176"/>
      <c r="UJO81" s="176"/>
      <c r="UJP81" s="176"/>
      <c r="UJQ81" s="176"/>
      <c r="UJR81" s="176"/>
      <c r="UJS81" s="176"/>
      <c r="UJT81" s="176"/>
      <c r="UJU81" s="176"/>
      <c r="UJV81" s="176"/>
      <c r="UJW81" s="176"/>
      <c r="UJX81" s="176"/>
      <c r="UJY81" s="176"/>
      <c r="UJZ81" s="176"/>
      <c r="UKA81" s="176"/>
      <c r="UKB81" s="176"/>
      <c r="UKC81" s="176"/>
      <c r="UKD81" s="176"/>
      <c r="UKE81" s="176"/>
      <c r="UKF81" s="176"/>
      <c r="UKG81" s="176"/>
      <c r="UKH81" s="176"/>
      <c r="UKI81" s="176"/>
      <c r="UKJ81" s="176"/>
      <c r="UKK81" s="176"/>
      <c r="UKL81" s="176"/>
      <c r="UKM81" s="176"/>
      <c r="UKN81" s="176"/>
      <c r="UKO81" s="176"/>
      <c r="UKP81" s="176"/>
      <c r="UKQ81" s="176"/>
      <c r="UKR81" s="176"/>
      <c r="UKS81" s="176"/>
      <c r="UKT81" s="176"/>
      <c r="UKU81" s="176"/>
      <c r="UKV81" s="176"/>
      <c r="UKW81" s="176"/>
      <c r="UKX81" s="176"/>
      <c r="UKY81" s="176"/>
      <c r="UKZ81" s="176"/>
      <c r="ULA81" s="176"/>
      <c r="ULB81" s="176"/>
      <c r="ULC81" s="176"/>
      <c r="ULD81" s="176"/>
      <c r="ULE81" s="176"/>
      <c r="ULF81" s="176"/>
      <c r="ULG81" s="176"/>
      <c r="ULH81" s="176"/>
      <c r="ULI81" s="176"/>
      <c r="ULJ81" s="176"/>
      <c r="ULK81" s="176"/>
      <c r="ULL81" s="176"/>
      <c r="ULM81" s="176"/>
      <c r="ULN81" s="176"/>
      <c r="ULO81" s="176"/>
      <c r="ULP81" s="176"/>
      <c r="ULQ81" s="176"/>
      <c r="ULR81" s="176"/>
      <c r="ULS81" s="176"/>
      <c r="ULT81" s="176"/>
      <c r="ULU81" s="176"/>
      <c r="ULV81" s="176"/>
      <c r="ULW81" s="176"/>
      <c r="ULX81" s="176"/>
      <c r="ULY81" s="176"/>
      <c r="ULZ81" s="176"/>
      <c r="UMA81" s="176"/>
      <c r="UMB81" s="176"/>
      <c r="UMC81" s="176"/>
      <c r="UMD81" s="176"/>
      <c r="UME81" s="176"/>
      <c r="UMF81" s="176"/>
      <c r="UMG81" s="176"/>
      <c r="UMH81" s="176"/>
      <c r="UMI81" s="176"/>
      <c r="UMJ81" s="176"/>
      <c r="UMK81" s="176"/>
      <c r="UML81" s="176"/>
      <c r="UMM81" s="176"/>
      <c r="UMN81" s="176"/>
      <c r="UMO81" s="176"/>
      <c r="UMP81" s="176"/>
      <c r="UMQ81" s="176"/>
      <c r="UMR81" s="176"/>
      <c r="UMS81" s="176"/>
      <c r="UMT81" s="176"/>
      <c r="UMU81" s="176"/>
      <c r="UMV81" s="176"/>
      <c r="UMW81" s="176"/>
      <c r="UMX81" s="176"/>
      <c r="UMY81" s="176"/>
      <c r="UMZ81" s="176"/>
      <c r="UNA81" s="176"/>
      <c r="UNB81" s="176"/>
      <c r="UNC81" s="176"/>
      <c r="UND81" s="176"/>
      <c r="UNE81" s="176"/>
      <c r="UNF81" s="176"/>
      <c r="UNG81" s="176"/>
      <c r="UNH81" s="176"/>
      <c r="UNI81" s="176"/>
      <c r="UNJ81" s="176"/>
      <c r="UNK81" s="176"/>
      <c r="UNL81" s="176"/>
      <c r="UNM81" s="176"/>
      <c r="UNN81" s="176"/>
      <c r="UNO81" s="176"/>
      <c r="UNP81" s="176"/>
      <c r="UNQ81" s="176"/>
      <c r="UNR81" s="176"/>
      <c r="UNS81" s="176"/>
      <c r="UNT81" s="176"/>
      <c r="UNU81" s="176"/>
      <c r="UNV81" s="176"/>
      <c r="UNW81" s="176"/>
      <c r="UNX81" s="176"/>
      <c r="UNY81" s="176"/>
      <c r="UNZ81" s="176"/>
      <c r="UOA81" s="176"/>
      <c r="UOB81" s="176"/>
      <c r="UOC81" s="176"/>
      <c r="UOD81" s="176"/>
      <c r="UOE81" s="176"/>
      <c r="UOF81" s="176"/>
      <c r="UOG81" s="176"/>
      <c r="UOH81" s="176"/>
      <c r="UOI81" s="176"/>
      <c r="UOJ81" s="176"/>
      <c r="UOK81" s="176"/>
      <c r="UOL81" s="176"/>
      <c r="UOM81" s="176"/>
      <c r="UON81" s="176"/>
      <c r="UOO81" s="176"/>
      <c r="UOP81" s="176"/>
      <c r="UOQ81" s="176"/>
      <c r="UOR81" s="176"/>
      <c r="UOS81" s="176"/>
      <c r="UOT81" s="176"/>
      <c r="UOU81" s="176"/>
      <c r="UOV81" s="176"/>
      <c r="UOW81" s="176"/>
      <c r="UOX81" s="176"/>
      <c r="UOY81" s="176"/>
      <c r="UOZ81" s="176"/>
      <c r="UPA81" s="176"/>
      <c r="UPB81" s="176"/>
      <c r="UPC81" s="176"/>
      <c r="UPD81" s="176"/>
      <c r="UPE81" s="176"/>
      <c r="UPF81" s="176"/>
      <c r="UPG81" s="176"/>
      <c r="UPH81" s="176"/>
      <c r="UPI81" s="176"/>
      <c r="UPJ81" s="176"/>
      <c r="UPK81" s="176"/>
      <c r="UPL81" s="176"/>
      <c r="UPM81" s="176"/>
      <c r="UPN81" s="176"/>
      <c r="UPO81" s="176"/>
      <c r="UPP81" s="176"/>
      <c r="UPQ81" s="176"/>
      <c r="UPR81" s="176"/>
      <c r="UPS81" s="176"/>
      <c r="UPT81" s="176"/>
      <c r="UPU81" s="176"/>
      <c r="UPV81" s="176"/>
      <c r="UPW81" s="176"/>
      <c r="UPX81" s="176"/>
      <c r="UPY81" s="176"/>
      <c r="UPZ81" s="176"/>
      <c r="UQA81" s="176"/>
      <c r="UQB81" s="176"/>
      <c r="UQC81" s="176"/>
      <c r="UQD81" s="176"/>
      <c r="UQE81" s="176"/>
      <c r="UQF81" s="176"/>
      <c r="UQG81" s="176"/>
      <c r="UQH81" s="176"/>
      <c r="UQI81" s="176"/>
      <c r="UQJ81" s="176"/>
      <c r="UQK81" s="176"/>
      <c r="UQL81" s="176"/>
      <c r="UQM81" s="176"/>
      <c r="UQN81" s="176"/>
      <c r="UQO81" s="176"/>
      <c r="UQP81" s="176"/>
      <c r="UQQ81" s="176"/>
      <c r="UQR81" s="176"/>
      <c r="UQS81" s="176"/>
      <c r="UQT81" s="176"/>
      <c r="UQU81" s="176"/>
      <c r="UQV81" s="176"/>
      <c r="UQW81" s="176"/>
      <c r="UQX81" s="176"/>
      <c r="UQY81" s="176"/>
      <c r="UQZ81" s="176"/>
      <c r="URA81" s="176"/>
      <c r="URB81" s="176"/>
      <c r="URC81" s="176"/>
      <c r="URD81" s="176"/>
      <c r="URE81" s="176"/>
      <c r="URF81" s="176"/>
      <c r="URG81" s="176"/>
      <c r="URH81" s="176"/>
      <c r="URI81" s="176"/>
      <c r="URJ81" s="176"/>
      <c r="URK81" s="176"/>
      <c r="URL81" s="176"/>
      <c r="URM81" s="176"/>
      <c r="URN81" s="176"/>
      <c r="URO81" s="176"/>
      <c r="URP81" s="176"/>
      <c r="URQ81" s="176"/>
      <c r="URR81" s="176"/>
      <c r="URS81" s="176"/>
      <c r="URT81" s="176"/>
      <c r="URU81" s="176"/>
      <c r="URV81" s="176"/>
      <c r="URW81" s="176"/>
      <c r="URX81" s="176"/>
      <c r="URY81" s="176"/>
      <c r="URZ81" s="176"/>
      <c r="USA81" s="176"/>
      <c r="USB81" s="176"/>
      <c r="USC81" s="176"/>
      <c r="USD81" s="176"/>
      <c r="USE81" s="176"/>
      <c r="USF81" s="176"/>
      <c r="USG81" s="176"/>
      <c r="USH81" s="176"/>
      <c r="USI81" s="176"/>
      <c r="USJ81" s="176"/>
      <c r="USK81" s="176"/>
      <c r="USL81" s="176"/>
      <c r="USM81" s="176"/>
      <c r="USN81" s="176"/>
      <c r="USO81" s="176"/>
      <c r="USP81" s="176"/>
      <c r="USQ81" s="176"/>
      <c r="USR81" s="176"/>
      <c r="USS81" s="176"/>
      <c r="UST81" s="176"/>
      <c r="USU81" s="176"/>
      <c r="USV81" s="176"/>
      <c r="USW81" s="176"/>
      <c r="USX81" s="176"/>
      <c r="USY81" s="176"/>
      <c r="USZ81" s="176"/>
      <c r="UTA81" s="176"/>
      <c r="UTB81" s="176"/>
      <c r="UTC81" s="176"/>
      <c r="UTD81" s="176"/>
      <c r="UTE81" s="176"/>
      <c r="UTF81" s="176"/>
      <c r="UTG81" s="176"/>
      <c r="UTH81" s="176"/>
      <c r="UTI81" s="176"/>
      <c r="UTJ81" s="176"/>
      <c r="UTK81" s="176"/>
      <c r="UTL81" s="176"/>
      <c r="UTM81" s="176"/>
      <c r="UTN81" s="176"/>
      <c r="UTO81" s="176"/>
      <c r="UTP81" s="176"/>
      <c r="UTQ81" s="176"/>
      <c r="UTR81" s="176"/>
      <c r="UTS81" s="176"/>
      <c r="UTT81" s="176"/>
      <c r="UTU81" s="176"/>
      <c r="UTV81" s="176"/>
      <c r="UTW81" s="176"/>
      <c r="UTX81" s="176"/>
      <c r="UTY81" s="176"/>
      <c r="UTZ81" s="176"/>
      <c r="UUA81" s="176"/>
      <c r="UUB81" s="176"/>
      <c r="UUC81" s="176"/>
      <c r="UUD81" s="176"/>
      <c r="UUE81" s="176"/>
      <c r="UUF81" s="176"/>
      <c r="UUG81" s="176"/>
      <c r="UUH81" s="176"/>
      <c r="UUI81" s="176"/>
      <c r="UUJ81" s="176"/>
      <c r="UUK81" s="176"/>
      <c r="UUL81" s="176"/>
      <c r="UUM81" s="176"/>
      <c r="UUN81" s="176"/>
      <c r="UUO81" s="176"/>
      <c r="UUP81" s="176"/>
      <c r="UUQ81" s="176"/>
      <c r="UUR81" s="176"/>
      <c r="UUS81" s="176"/>
      <c r="UUT81" s="176"/>
      <c r="UUU81" s="176"/>
      <c r="UUV81" s="176"/>
      <c r="UUW81" s="176"/>
      <c r="UUX81" s="176"/>
      <c r="UUY81" s="176"/>
      <c r="UUZ81" s="176"/>
      <c r="UVA81" s="176"/>
      <c r="UVB81" s="176"/>
      <c r="UVC81" s="176"/>
      <c r="UVD81" s="176"/>
      <c r="UVE81" s="176"/>
      <c r="UVF81" s="176"/>
      <c r="UVG81" s="176"/>
      <c r="UVH81" s="176"/>
      <c r="UVI81" s="176"/>
      <c r="UVJ81" s="176"/>
      <c r="UVK81" s="176"/>
      <c r="UVL81" s="176"/>
      <c r="UVM81" s="176"/>
      <c r="UVN81" s="176"/>
      <c r="UVO81" s="176"/>
      <c r="UVP81" s="176"/>
      <c r="UVQ81" s="176"/>
      <c r="UVR81" s="176"/>
      <c r="UVS81" s="176"/>
      <c r="UVT81" s="176"/>
      <c r="UVU81" s="176"/>
      <c r="UVV81" s="176"/>
      <c r="UVW81" s="176"/>
      <c r="UVX81" s="176"/>
      <c r="UVY81" s="176"/>
      <c r="UVZ81" s="176"/>
      <c r="UWA81" s="176"/>
      <c r="UWB81" s="176"/>
      <c r="UWC81" s="176"/>
      <c r="UWD81" s="176"/>
      <c r="UWE81" s="176"/>
      <c r="UWF81" s="176"/>
      <c r="UWG81" s="176"/>
      <c r="UWH81" s="176"/>
      <c r="UWI81" s="176"/>
      <c r="UWJ81" s="176"/>
      <c r="UWK81" s="176"/>
      <c r="UWL81" s="176"/>
      <c r="UWM81" s="176"/>
      <c r="UWN81" s="176"/>
      <c r="UWO81" s="176"/>
      <c r="UWP81" s="176"/>
      <c r="UWQ81" s="176"/>
      <c r="UWR81" s="176"/>
      <c r="UWS81" s="176"/>
      <c r="UWT81" s="176"/>
      <c r="UWU81" s="176"/>
      <c r="UWV81" s="176"/>
      <c r="UWW81" s="176"/>
      <c r="UWX81" s="176"/>
      <c r="UWY81" s="176"/>
      <c r="UWZ81" s="176"/>
      <c r="UXA81" s="176"/>
      <c r="UXB81" s="176"/>
      <c r="UXC81" s="176"/>
      <c r="UXD81" s="176"/>
      <c r="UXE81" s="176"/>
      <c r="UXF81" s="176"/>
      <c r="UXG81" s="176"/>
      <c r="UXH81" s="176"/>
      <c r="UXI81" s="176"/>
      <c r="UXJ81" s="176"/>
      <c r="UXK81" s="176"/>
      <c r="UXL81" s="176"/>
      <c r="UXM81" s="176"/>
      <c r="UXN81" s="176"/>
      <c r="UXO81" s="176"/>
      <c r="UXP81" s="176"/>
      <c r="UXQ81" s="176"/>
      <c r="UXR81" s="176"/>
      <c r="UXS81" s="176"/>
      <c r="UXT81" s="176"/>
      <c r="UXU81" s="176"/>
      <c r="UXV81" s="176"/>
      <c r="UXW81" s="176"/>
      <c r="UXX81" s="176"/>
      <c r="UXY81" s="176"/>
      <c r="UXZ81" s="176"/>
      <c r="UYA81" s="176"/>
      <c r="UYB81" s="176"/>
      <c r="UYC81" s="176"/>
      <c r="UYD81" s="176"/>
      <c r="UYE81" s="176"/>
      <c r="UYF81" s="176"/>
      <c r="UYG81" s="176"/>
      <c r="UYH81" s="176"/>
      <c r="UYI81" s="176"/>
      <c r="UYJ81" s="176"/>
      <c r="UYK81" s="176"/>
      <c r="UYL81" s="176"/>
      <c r="UYM81" s="176"/>
      <c r="UYN81" s="176"/>
      <c r="UYO81" s="176"/>
      <c r="UYP81" s="176"/>
      <c r="UYQ81" s="176"/>
      <c r="UYR81" s="176"/>
      <c r="UYS81" s="176"/>
      <c r="UYT81" s="176"/>
      <c r="UYU81" s="176"/>
      <c r="UYV81" s="176"/>
      <c r="UYW81" s="176"/>
      <c r="UYX81" s="176"/>
      <c r="UYY81" s="176"/>
      <c r="UYZ81" s="176"/>
      <c r="UZA81" s="176"/>
      <c r="UZB81" s="176"/>
      <c r="UZC81" s="176"/>
      <c r="UZD81" s="176"/>
      <c r="UZE81" s="176"/>
      <c r="UZF81" s="176"/>
      <c r="UZG81" s="176"/>
      <c r="UZH81" s="176"/>
      <c r="UZI81" s="176"/>
      <c r="UZJ81" s="176"/>
      <c r="UZK81" s="176"/>
      <c r="UZL81" s="176"/>
      <c r="UZM81" s="176"/>
      <c r="UZN81" s="176"/>
      <c r="UZO81" s="176"/>
      <c r="UZP81" s="176"/>
      <c r="UZQ81" s="176"/>
      <c r="UZR81" s="176"/>
      <c r="UZS81" s="176"/>
      <c r="UZT81" s="176"/>
      <c r="UZU81" s="176"/>
      <c r="UZV81" s="176"/>
      <c r="UZW81" s="176"/>
      <c r="UZX81" s="176"/>
      <c r="UZY81" s="176"/>
      <c r="UZZ81" s="176"/>
      <c r="VAA81" s="176"/>
      <c r="VAB81" s="176"/>
      <c r="VAC81" s="176"/>
      <c r="VAD81" s="176"/>
      <c r="VAE81" s="176"/>
      <c r="VAF81" s="176"/>
      <c r="VAG81" s="176"/>
      <c r="VAH81" s="176"/>
      <c r="VAI81" s="176"/>
      <c r="VAJ81" s="176"/>
      <c r="VAK81" s="176"/>
      <c r="VAL81" s="176"/>
      <c r="VAM81" s="176"/>
      <c r="VAN81" s="176"/>
      <c r="VAO81" s="176"/>
      <c r="VAP81" s="176"/>
      <c r="VAQ81" s="176"/>
      <c r="VAR81" s="176"/>
      <c r="VAS81" s="176"/>
      <c r="VAT81" s="176"/>
      <c r="VAU81" s="176"/>
      <c r="VAV81" s="176"/>
      <c r="VAW81" s="176"/>
      <c r="VAX81" s="176"/>
      <c r="VAY81" s="176"/>
      <c r="VAZ81" s="176"/>
      <c r="VBA81" s="176"/>
      <c r="VBB81" s="176"/>
      <c r="VBC81" s="176"/>
      <c r="VBD81" s="176"/>
      <c r="VBE81" s="176"/>
      <c r="VBF81" s="176"/>
      <c r="VBG81" s="176"/>
      <c r="VBH81" s="176"/>
      <c r="VBI81" s="176"/>
      <c r="VBJ81" s="176"/>
      <c r="VBK81" s="176"/>
      <c r="VBL81" s="176"/>
      <c r="VBM81" s="176"/>
      <c r="VBN81" s="176"/>
      <c r="VBO81" s="176"/>
      <c r="VBP81" s="176"/>
      <c r="VBQ81" s="176"/>
      <c r="VBR81" s="176"/>
      <c r="VBS81" s="176"/>
      <c r="VBT81" s="176"/>
      <c r="VBU81" s="176"/>
      <c r="VBV81" s="176"/>
      <c r="VBW81" s="176"/>
      <c r="VBX81" s="176"/>
      <c r="VBY81" s="176"/>
      <c r="VBZ81" s="176"/>
      <c r="VCA81" s="176"/>
      <c r="VCB81" s="176"/>
      <c r="VCC81" s="176"/>
      <c r="VCD81" s="176"/>
      <c r="VCE81" s="176"/>
      <c r="VCF81" s="176"/>
      <c r="VCG81" s="176"/>
      <c r="VCH81" s="176"/>
      <c r="VCI81" s="176"/>
      <c r="VCJ81" s="176"/>
      <c r="VCK81" s="176"/>
      <c r="VCL81" s="176"/>
      <c r="VCM81" s="176"/>
      <c r="VCN81" s="176"/>
      <c r="VCO81" s="176"/>
      <c r="VCP81" s="176"/>
      <c r="VCQ81" s="176"/>
      <c r="VCR81" s="176"/>
      <c r="VCS81" s="176"/>
      <c r="VCT81" s="176"/>
      <c r="VCU81" s="176"/>
      <c r="VCV81" s="176"/>
      <c r="VCW81" s="176"/>
      <c r="VCX81" s="176"/>
      <c r="VCY81" s="176"/>
      <c r="VCZ81" s="176"/>
      <c r="VDA81" s="176"/>
      <c r="VDB81" s="176"/>
      <c r="VDC81" s="176"/>
      <c r="VDD81" s="176"/>
      <c r="VDE81" s="176"/>
      <c r="VDF81" s="176"/>
      <c r="VDG81" s="176"/>
      <c r="VDH81" s="176"/>
      <c r="VDI81" s="176"/>
      <c r="VDJ81" s="176"/>
      <c r="VDK81" s="176"/>
      <c r="VDL81" s="176"/>
      <c r="VDM81" s="176"/>
      <c r="VDN81" s="176"/>
      <c r="VDO81" s="176"/>
      <c r="VDP81" s="176"/>
      <c r="VDQ81" s="176"/>
      <c r="VDR81" s="176"/>
      <c r="VDS81" s="176"/>
      <c r="VDT81" s="176"/>
      <c r="VDU81" s="176"/>
      <c r="VDV81" s="176"/>
      <c r="VDW81" s="176"/>
      <c r="VDX81" s="176"/>
      <c r="VDY81" s="176"/>
      <c r="VDZ81" s="176"/>
      <c r="VEA81" s="176"/>
      <c r="VEB81" s="176"/>
      <c r="VEC81" s="176"/>
      <c r="VED81" s="176"/>
      <c r="VEE81" s="176"/>
      <c r="VEF81" s="176"/>
      <c r="VEG81" s="176"/>
      <c r="VEH81" s="176"/>
      <c r="VEI81" s="176"/>
      <c r="VEJ81" s="176"/>
      <c r="VEK81" s="176"/>
      <c r="VEL81" s="176"/>
      <c r="VEM81" s="176"/>
      <c r="VEN81" s="176"/>
      <c r="VEO81" s="176"/>
      <c r="VEP81" s="176"/>
      <c r="VEQ81" s="176"/>
      <c r="VER81" s="176"/>
      <c r="VES81" s="176"/>
      <c r="VET81" s="176"/>
      <c r="VEU81" s="176"/>
      <c r="VEV81" s="176"/>
      <c r="VEW81" s="176"/>
      <c r="VEX81" s="176"/>
      <c r="VEY81" s="176"/>
      <c r="VEZ81" s="176"/>
      <c r="VFA81" s="176"/>
      <c r="VFB81" s="176"/>
      <c r="VFC81" s="176"/>
      <c r="VFD81" s="176"/>
      <c r="VFE81" s="176"/>
      <c r="VFF81" s="176"/>
      <c r="VFG81" s="176"/>
      <c r="VFH81" s="176"/>
      <c r="VFI81" s="176"/>
      <c r="VFJ81" s="176"/>
      <c r="VFK81" s="176"/>
      <c r="VFL81" s="176"/>
      <c r="VFM81" s="176"/>
      <c r="VFN81" s="176"/>
      <c r="VFO81" s="176"/>
      <c r="VFP81" s="176"/>
      <c r="VFQ81" s="176"/>
      <c r="VFR81" s="176"/>
      <c r="VFS81" s="176"/>
      <c r="VFT81" s="176"/>
      <c r="VFU81" s="176"/>
      <c r="VFV81" s="176"/>
      <c r="VFW81" s="176"/>
      <c r="VFX81" s="176"/>
      <c r="VFY81" s="176"/>
      <c r="VFZ81" s="176"/>
      <c r="VGA81" s="176"/>
      <c r="VGB81" s="176"/>
      <c r="VGC81" s="176"/>
      <c r="VGD81" s="176"/>
      <c r="VGE81" s="176"/>
      <c r="VGF81" s="176"/>
      <c r="VGG81" s="176"/>
      <c r="VGH81" s="176"/>
      <c r="VGI81" s="176"/>
      <c r="VGJ81" s="176"/>
      <c r="VGK81" s="176"/>
      <c r="VGL81" s="176"/>
      <c r="VGM81" s="176"/>
      <c r="VGN81" s="176"/>
      <c r="VGO81" s="176"/>
      <c r="VGP81" s="176"/>
      <c r="VGQ81" s="176"/>
      <c r="VGR81" s="176"/>
      <c r="VGS81" s="176"/>
      <c r="VGT81" s="176"/>
      <c r="VGU81" s="176"/>
      <c r="VGV81" s="176"/>
      <c r="VGW81" s="176"/>
      <c r="VGX81" s="176"/>
      <c r="VGY81" s="176"/>
      <c r="VGZ81" s="176"/>
      <c r="VHA81" s="176"/>
      <c r="VHB81" s="176"/>
      <c r="VHC81" s="176"/>
      <c r="VHD81" s="176"/>
      <c r="VHE81" s="176"/>
      <c r="VHF81" s="176"/>
      <c r="VHG81" s="176"/>
      <c r="VHH81" s="176"/>
      <c r="VHI81" s="176"/>
      <c r="VHJ81" s="176"/>
      <c r="VHK81" s="176"/>
      <c r="VHL81" s="176"/>
      <c r="VHM81" s="176"/>
      <c r="VHN81" s="176"/>
      <c r="VHO81" s="176"/>
      <c r="VHP81" s="176"/>
      <c r="VHQ81" s="176"/>
      <c r="VHR81" s="176"/>
      <c r="VHS81" s="176"/>
      <c r="VHT81" s="176"/>
      <c r="VHU81" s="176"/>
      <c r="VHV81" s="176"/>
      <c r="VHW81" s="176"/>
      <c r="VHX81" s="176"/>
      <c r="VHY81" s="176"/>
      <c r="VHZ81" s="176"/>
      <c r="VIA81" s="176"/>
      <c r="VIB81" s="176"/>
      <c r="VIC81" s="176"/>
      <c r="VID81" s="176"/>
      <c r="VIE81" s="176"/>
      <c r="VIF81" s="176"/>
      <c r="VIG81" s="176"/>
      <c r="VIH81" s="176"/>
      <c r="VII81" s="176"/>
      <c r="VIJ81" s="176"/>
      <c r="VIK81" s="176"/>
      <c r="VIL81" s="176"/>
      <c r="VIM81" s="176"/>
      <c r="VIN81" s="176"/>
      <c r="VIO81" s="176"/>
      <c r="VIP81" s="176"/>
      <c r="VIQ81" s="176"/>
      <c r="VIR81" s="176"/>
      <c r="VIS81" s="176"/>
      <c r="VIT81" s="176"/>
      <c r="VIU81" s="176"/>
      <c r="VIV81" s="176"/>
      <c r="VIW81" s="176"/>
      <c r="VIX81" s="176"/>
      <c r="VIY81" s="176"/>
      <c r="VIZ81" s="176"/>
      <c r="VJA81" s="176"/>
      <c r="VJB81" s="176"/>
      <c r="VJC81" s="176"/>
      <c r="VJD81" s="176"/>
      <c r="VJE81" s="176"/>
      <c r="VJF81" s="176"/>
      <c r="VJG81" s="176"/>
      <c r="VJH81" s="176"/>
      <c r="VJI81" s="176"/>
      <c r="VJJ81" s="176"/>
      <c r="VJK81" s="176"/>
      <c r="VJL81" s="176"/>
      <c r="VJM81" s="176"/>
      <c r="VJN81" s="176"/>
      <c r="VJO81" s="176"/>
      <c r="VJP81" s="176"/>
      <c r="VJQ81" s="176"/>
      <c r="VJR81" s="176"/>
      <c r="VJS81" s="176"/>
      <c r="VJT81" s="176"/>
      <c r="VJU81" s="176"/>
      <c r="VJV81" s="176"/>
      <c r="VJW81" s="176"/>
      <c r="VJX81" s="176"/>
      <c r="VJY81" s="176"/>
      <c r="VJZ81" s="176"/>
      <c r="VKA81" s="176"/>
      <c r="VKB81" s="176"/>
      <c r="VKC81" s="176"/>
      <c r="VKD81" s="176"/>
      <c r="VKE81" s="176"/>
      <c r="VKF81" s="176"/>
      <c r="VKG81" s="176"/>
      <c r="VKH81" s="176"/>
      <c r="VKI81" s="176"/>
      <c r="VKJ81" s="176"/>
      <c r="VKK81" s="176"/>
      <c r="VKL81" s="176"/>
      <c r="VKM81" s="176"/>
      <c r="VKN81" s="176"/>
      <c r="VKO81" s="176"/>
      <c r="VKP81" s="176"/>
      <c r="VKQ81" s="176"/>
      <c r="VKR81" s="176"/>
      <c r="VKS81" s="176"/>
      <c r="VKT81" s="176"/>
      <c r="VKU81" s="176"/>
      <c r="VKV81" s="176"/>
      <c r="VKW81" s="176"/>
      <c r="VKX81" s="176"/>
      <c r="VKY81" s="176"/>
      <c r="VKZ81" s="176"/>
      <c r="VLA81" s="176"/>
      <c r="VLB81" s="176"/>
      <c r="VLC81" s="176"/>
      <c r="VLD81" s="176"/>
      <c r="VLE81" s="176"/>
      <c r="VLF81" s="176"/>
      <c r="VLG81" s="176"/>
      <c r="VLH81" s="176"/>
      <c r="VLI81" s="176"/>
      <c r="VLJ81" s="176"/>
      <c r="VLK81" s="176"/>
      <c r="VLL81" s="176"/>
      <c r="VLM81" s="176"/>
      <c r="VLN81" s="176"/>
      <c r="VLO81" s="176"/>
      <c r="VLP81" s="176"/>
      <c r="VLQ81" s="176"/>
      <c r="VLR81" s="176"/>
      <c r="VLS81" s="176"/>
      <c r="VLT81" s="176"/>
      <c r="VLU81" s="176"/>
      <c r="VLV81" s="176"/>
      <c r="VLW81" s="176"/>
      <c r="VLX81" s="176"/>
      <c r="VLY81" s="176"/>
      <c r="VLZ81" s="176"/>
      <c r="VMA81" s="176"/>
      <c r="VMB81" s="176"/>
      <c r="VMC81" s="176"/>
      <c r="VMD81" s="176"/>
      <c r="VME81" s="176"/>
      <c r="VMF81" s="176"/>
      <c r="VMG81" s="176"/>
      <c r="VMH81" s="176"/>
      <c r="VMI81" s="176"/>
      <c r="VMJ81" s="176"/>
      <c r="VMK81" s="176"/>
      <c r="VML81" s="176"/>
      <c r="VMM81" s="176"/>
      <c r="VMN81" s="176"/>
      <c r="VMO81" s="176"/>
      <c r="VMP81" s="176"/>
      <c r="VMQ81" s="176"/>
      <c r="VMR81" s="176"/>
      <c r="VMS81" s="176"/>
      <c r="VMT81" s="176"/>
      <c r="VMU81" s="176"/>
      <c r="VMV81" s="176"/>
      <c r="VMW81" s="176"/>
      <c r="VMX81" s="176"/>
      <c r="VMY81" s="176"/>
      <c r="VMZ81" s="176"/>
      <c r="VNA81" s="176"/>
      <c r="VNB81" s="176"/>
      <c r="VNC81" s="176"/>
      <c r="VND81" s="176"/>
      <c r="VNE81" s="176"/>
      <c r="VNF81" s="176"/>
      <c r="VNG81" s="176"/>
      <c r="VNH81" s="176"/>
      <c r="VNI81" s="176"/>
      <c r="VNJ81" s="176"/>
      <c r="VNK81" s="176"/>
      <c r="VNL81" s="176"/>
      <c r="VNM81" s="176"/>
      <c r="VNN81" s="176"/>
      <c r="VNO81" s="176"/>
      <c r="VNP81" s="176"/>
      <c r="VNQ81" s="176"/>
      <c r="VNR81" s="176"/>
      <c r="VNS81" s="176"/>
      <c r="VNT81" s="176"/>
      <c r="VNU81" s="176"/>
      <c r="VNV81" s="176"/>
      <c r="VNW81" s="176"/>
      <c r="VNX81" s="176"/>
      <c r="VNY81" s="176"/>
      <c r="VNZ81" s="176"/>
      <c r="VOA81" s="176"/>
      <c r="VOB81" s="176"/>
      <c r="VOC81" s="176"/>
      <c r="VOD81" s="176"/>
      <c r="VOE81" s="176"/>
      <c r="VOF81" s="176"/>
      <c r="VOG81" s="176"/>
      <c r="VOH81" s="176"/>
      <c r="VOI81" s="176"/>
      <c r="VOJ81" s="176"/>
      <c r="VOK81" s="176"/>
      <c r="VOL81" s="176"/>
      <c r="VOM81" s="176"/>
      <c r="VON81" s="176"/>
      <c r="VOO81" s="176"/>
      <c r="VOP81" s="176"/>
      <c r="VOQ81" s="176"/>
      <c r="VOR81" s="176"/>
      <c r="VOS81" s="176"/>
      <c r="VOT81" s="176"/>
      <c r="VOU81" s="176"/>
      <c r="VOV81" s="176"/>
      <c r="VOW81" s="176"/>
      <c r="VOX81" s="176"/>
      <c r="VOY81" s="176"/>
      <c r="VOZ81" s="176"/>
      <c r="VPA81" s="176"/>
      <c r="VPB81" s="176"/>
      <c r="VPC81" s="176"/>
      <c r="VPD81" s="176"/>
      <c r="VPE81" s="176"/>
      <c r="VPF81" s="176"/>
      <c r="VPG81" s="176"/>
      <c r="VPH81" s="176"/>
      <c r="VPI81" s="176"/>
      <c r="VPJ81" s="176"/>
      <c r="VPK81" s="176"/>
      <c r="VPL81" s="176"/>
      <c r="VPM81" s="176"/>
      <c r="VPN81" s="176"/>
      <c r="VPO81" s="176"/>
      <c r="VPP81" s="176"/>
      <c r="VPQ81" s="176"/>
      <c r="VPR81" s="176"/>
      <c r="VPS81" s="176"/>
      <c r="VPT81" s="176"/>
      <c r="VPU81" s="176"/>
      <c r="VPV81" s="176"/>
      <c r="VPW81" s="176"/>
      <c r="VPX81" s="176"/>
      <c r="VPY81" s="176"/>
      <c r="VPZ81" s="176"/>
      <c r="VQA81" s="176"/>
      <c r="VQB81" s="176"/>
      <c r="VQC81" s="176"/>
      <c r="VQD81" s="176"/>
      <c r="VQE81" s="176"/>
      <c r="VQF81" s="176"/>
      <c r="VQG81" s="176"/>
      <c r="VQH81" s="176"/>
      <c r="VQI81" s="176"/>
      <c r="VQJ81" s="176"/>
      <c r="VQK81" s="176"/>
      <c r="VQL81" s="176"/>
      <c r="VQM81" s="176"/>
      <c r="VQN81" s="176"/>
      <c r="VQO81" s="176"/>
      <c r="VQP81" s="176"/>
      <c r="VQQ81" s="176"/>
      <c r="VQR81" s="176"/>
      <c r="VQS81" s="176"/>
      <c r="VQT81" s="176"/>
      <c r="VQU81" s="176"/>
      <c r="VQV81" s="176"/>
      <c r="VQW81" s="176"/>
      <c r="VQX81" s="176"/>
      <c r="VQY81" s="176"/>
      <c r="VQZ81" s="176"/>
      <c r="VRA81" s="176"/>
      <c r="VRB81" s="176"/>
      <c r="VRC81" s="176"/>
      <c r="VRD81" s="176"/>
      <c r="VRE81" s="176"/>
      <c r="VRF81" s="176"/>
      <c r="VRG81" s="176"/>
      <c r="VRH81" s="176"/>
      <c r="VRI81" s="176"/>
      <c r="VRJ81" s="176"/>
      <c r="VRK81" s="176"/>
      <c r="VRL81" s="176"/>
      <c r="VRM81" s="176"/>
      <c r="VRN81" s="176"/>
      <c r="VRO81" s="176"/>
      <c r="VRP81" s="176"/>
      <c r="VRQ81" s="176"/>
      <c r="VRR81" s="176"/>
      <c r="VRS81" s="176"/>
      <c r="VRT81" s="176"/>
      <c r="VRU81" s="176"/>
      <c r="VRV81" s="176"/>
      <c r="VRW81" s="176"/>
      <c r="VRX81" s="176"/>
      <c r="VRY81" s="176"/>
      <c r="VRZ81" s="176"/>
      <c r="VSA81" s="176"/>
      <c r="VSB81" s="176"/>
      <c r="VSC81" s="176"/>
      <c r="VSD81" s="176"/>
      <c r="VSE81" s="176"/>
      <c r="VSF81" s="176"/>
      <c r="VSG81" s="176"/>
      <c r="VSH81" s="176"/>
      <c r="VSI81" s="176"/>
      <c r="VSJ81" s="176"/>
      <c r="VSK81" s="176"/>
      <c r="VSL81" s="176"/>
      <c r="VSM81" s="176"/>
      <c r="VSN81" s="176"/>
      <c r="VSO81" s="176"/>
      <c r="VSP81" s="176"/>
      <c r="VSQ81" s="176"/>
      <c r="VSR81" s="176"/>
      <c r="VSS81" s="176"/>
      <c r="VST81" s="176"/>
      <c r="VSU81" s="176"/>
      <c r="VSV81" s="176"/>
      <c r="VSW81" s="176"/>
      <c r="VSX81" s="176"/>
      <c r="VSY81" s="176"/>
      <c r="VSZ81" s="176"/>
      <c r="VTA81" s="176"/>
      <c r="VTB81" s="176"/>
      <c r="VTC81" s="176"/>
      <c r="VTD81" s="176"/>
      <c r="VTE81" s="176"/>
      <c r="VTF81" s="176"/>
      <c r="VTG81" s="176"/>
      <c r="VTH81" s="176"/>
      <c r="VTI81" s="176"/>
      <c r="VTJ81" s="176"/>
      <c r="VTK81" s="176"/>
      <c r="VTL81" s="176"/>
      <c r="VTM81" s="176"/>
      <c r="VTN81" s="176"/>
      <c r="VTO81" s="176"/>
      <c r="VTP81" s="176"/>
      <c r="VTQ81" s="176"/>
      <c r="VTR81" s="176"/>
      <c r="VTS81" s="176"/>
      <c r="VTT81" s="176"/>
      <c r="VTU81" s="176"/>
      <c r="VTV81" s="176"/>
      <c r="VTW81" s="176"/>
      <c r="VTX81" s="176"/>
      <c r="VTY81" s="176"/>
      <c r="VTZ81" s="176"/>
      <c r="VUA81" s="176"/>
      <c r="VUB81" s="176"/>
      <c r="VUC81" s="176"/>
      <c r="VUD81" s="176"/>
      <c r="VUE81" s="176"/>
      <c r="VUF81" s="176"/>
      <c r="VUG81" s="176"/>
      <c r="VUH81" s="176"/>
      <c r="VUI81" s="176"/>
      <c r="VUJ81" s="176"/>
      <c r="VUK81" s="176"/>
      <c r="VUL81" s="176"/>
      <c r="VUM81" s="176"/>
      <c r="VUN81" s="176"/>
      <c r="VUO81" s="176"/>
      <c r="VUP81" s="176"/>
      <c r="VUQ81" s="176"/>
      <c r="VUR81" s="176"/>
      <c r="VUS81" s="176"/>
      <c r="VUT81" s="176"/>
      <c r="VUU81" s="176"/>
      <c r="VUV81" s="176"/>
      <c r="VUW81" s="176"/>
      <c r="VUX81" s="176"/>
      <c r="VUY81" s="176"/>
      <c r="VUZ81" s="176"/>
      <c r="VVA81" s="176"/>
      <c r="VVB81" s="176"/>
      <c r="VVC81" s="176"/>
      <c r="VVD81" s="176"/>
      <c r="VVE81" s="176"/>
      <c r="VVF81" s="176"/>
      <c r="VVG81" s="176"/>
      <c r="VVH81" s="176"/>
      <c r="VVI81" s="176"/>
      <c r="VVJ81" s="176"/>
      <c r="VVK81" s="176"/>
      <c r="VVL81" s="176"/>
      <c r="VVM81" s="176"/>
      <c r="VVN81" s="176"/>
      <c r="VVO81" s="176"/>
      <c r="VVP81" s="176"/>
      <c r="VVQ81" s="176"/>
      <c r="VVR81" s="176"/>
      <c r="VVS81" s="176"/>
      <c r="VVT81" s="176"/>
      <c r="VVU81" s="176"/>
      <c r="VVV81" s="176"/>
      <c r="VVW81" s="176"/>
      <c r="VVX81" s="176"/>
      <c r="VVY81" s="176"/>
      <c r="VVZ81" s="176"/>
      <c r="VWA81" s="176"/>
      <c r="VWB81" s="176"/>
      <c r="VWC81" s="176"/>
      <c r="VWD81" s="176"/>
      <c r="VWE81" s="176"/>
      <c r="VWF81" s="176"/>
      <c r="VWG81" s="176"/>
      <c r="VWH81" s="176"/>
      <c r="VWI81" s="176"/>
      <c r="VWJ81" s="176"/>
      <c r="VWK81" s="176"/>
      <c r="VWL81" s="176"/>
      <c r="VWM81" s="176"/>
      <c r="VWN81" s="176"/>
      <c r="VWO81" s="176"/>
      <c r="VWP81" s="176"/>
      <c r="VWQ81" s="176"/>
      <c r="VWR81" s="176"/>
      <c r="VWS81" s="176"/>
      <c r="VWT81" s="176"/>
      <c r="VWU81" s="176"/>
      <c r="VWV81" s="176"/>
      <c r="VWW81" s="176"/>
      <c r="VWX81" s="176"/>
      <c r="VWY81" s="176"/>
      <c r="VWZ81" s="176"/>
      <c r="VXA81" s="176"/>
      <c r="VXB81" s="176"/>
      <c r="VXC81" s="176"/>
      <c r="VXD81" s="176"/>
      <c r="VXE81" s="176"/>
      <c r="VXF81" s="176"/>
      <c r="VXG81" s="176"/>
      <c r="VXH81" s="176"/>
      <c r="VXI81" s="176"/>
      <c r="VXJ81" s="176"/>
      <c r="VXK81" s="176"/>
      <c r="VXL81" s="176"/>
      <c r="VXM81" s="176"/>
      <c r="VXN81" s="176"/>
      <c r="VXO81" s="176"/>
      <c r="VXP81" s="176"/>
      <c r="VXQ81" s="176"/>
      <c r="VXR81" s="176"/>
      <c r="VXS81" s="176"/>
      <c r="VXT81" s="176"/>
      <c r="VXU81" s="176"/>
      <c r="VXV81" s="176"/>
      <c r="VXW81" s="176"/>
      <c r="VXX81" s="176"/>
      <c r="VXY81" s="176"/>
      <c r="VXZ81" s="176"/>
      <c r="VYA81" s="176"/>
      <c r="VYB81" s="176"/>
      <c r="VYC81" s="176"/>
      <c r="VYD81" s="176"/>
      <c r="VYE81" s="176"/>
      <c r="VYF81" s="176"/>
      <c r="VYG81" s="176"/>
      <c r="VYH81" s="176"/>
      <c r="VYI81" s="176"/>
      <c r="VYJ81" s="176"/>
      <c r="VYK81" s="176"/>
      <c r="VYL81" s="176"/>
      <c r="VYM81" s="176"/>
      <c r="VYN81" s="176"/>
      <c r="VYO81" s="176"/>
      <c r="VYP81" s="176"/>
      <c r="VYQ81" s="176"/>
      <c r="VYR81" s="176"/>
      <c r="VYS81" s="176"/>
      <c r="VYT81" s="176"/>
      <c r="VYU81" s="176"/>
      <c r="VYV81" s="176"/>
      <c r="VYW81" s="176"/>
      <c r="VYX81" s="176"/>
      <c r="VYY81" s="176"/>
      <c r="VYZ81" s="176"/>
      <c r="VZA81" s="176"/>
      <c r="VZB81" s="176"/>
      <c r="VZC81" s="176"/>
      <c r="VZD81" s="176"/>
      <c r="VZE81" s="176"/>
      <c r="VZF81" s="176"/>
      <c r="VZG81" s="176"/>
      <c r="VZH81" s="176"/>
      <c r="VZI81" s="176"/>
      <c r="VZJ81" s="176"/>
      <c r="VZK81" s="176"/>
      <c r="VZL81" s="176"/>
      <c r="VZM81" s="176"/>
      <c r="VZN81" s="176"/>
      <c r="VZO81" s="176"/>
      <c r="VZP81" s="176"/>
      <c r="VZQ81" s="176"/>
      <c r="VZR81" s="176"/>
      <c r="VZS81" s="176"/>
      <c r="VZT81" s="176"/>
      <c r="VZU81" s="176"/>
      <c r="VZV81" s="176"/>
      <c r="VZW81" s="176"/>
      <c r="VZX81" s="176"/>
      <c r="VZY81" s="176"/>
      <c r="VZZ81" s="176"/>
      <c r="WAA81" s="176"/>
      <c r="WAB81" s="176"/>
      <c r="WAC81" s="176"/>
      <c r="WAD81" s="176"/>
      <c r="WAE81" s="176"/>
      <c r="WAF81" s="176"/>
      <c r="WAG81" s="176"/>
      <c r="WAH81" s="176"/>
      <c r="WAI81" s="176"/>
      <c r="WAJ81" s="176"/>
      <c r="WAK81" s="176"/>
      <c r="WAL81" s="176"/>
      <c r="WAM81" s="176"/>
      <c r="WAN81" s="176"/>
      <c r="WAO81" s="176"/>
      <c r="WAP81" s="176"/>
      <c r="WAQ81" s="176"/>
      <c r="WAR81" s="176"/>
      <c r="WAS81" s="176"/>
      <c r="WAT81" s="176"/>
      <c r="WAU81" s="176"/>
      <c r="WAV81" s="176"/>
      <c r="WAW81" s="176"/>
      <c r="WAX81" s="176"/>
      <c r="WAY81" s="176"/>
      <c r="WAZ81" s="176"/>
      <c r="WBA81" s="176"/>
      <c r="WBB81" s="176"/>
      <c r="WBC81" s="176"/>
      <c r="WBD81" s="176"/>
      <c r="WBE81" s="176"/>
      <c r="WBF81" s="176"/>
      <c r="WBG81" s="176"/>
      <c r="WBH81" s="176"/>
      <c r="WBI81" s="176"/>
      <c r="WBJ81" s="176"/>
      <c r="WBK81" s="176"/>
      <c r="WBL81" s="176"/>
      <c r="WBM81" s="176"/>
      <c r="WBN81" s="176"/>
      <c r="WBO81" s="176"/>
      <c r="WBP81" s="176"/>
      <c r="WBQ81" s="176"/>
      <c r="WBR81" s="176"/>
      <c r="WBS81" s="176"/>
      <c r="WBT81" s="176"/>
      <c r="WBU81" s="176"/>
      <c r="WBV81" s="176"/>
      <c r="WBW81" s="176"/>
      <c r="WBX81" s="176"/>
      <c r="WBY81" s="176"/>
      <c r="WBZ81" s="176"/>
      <c r="WCA81" s="176"/>
      <c r="WCB81" s="176"/>
      <c r="WCC81" s="176"/>
      <c r="WCD81" s="176"/>
      <c r="WCE81" s="176"/>
      <c r="WCF81" s="176"/>
      <c r="WCG81" s="176"/>
      <c r="WCH81" s="176"/>
      <c r="WCI81" s="176"/>
      <c r="WCJ81" s="176"/>
      <c r="WCK81" s="176"/>
      <c r="WCL81" s="176"/>
      <c r="WCM81" s="176"/>
      <c r="WCN81" s="176"/>
      <c r="WCO81" s="176"/>
      <c r="WCP81" s="176"/>
      <c r="WCQ81" s="176"/>
      <c r="WCR81" s="176"/>
      <c r="WCS81" s="176"/>
      <c r="WCT81" s="176"/>
      <c r="WCU81" s="176"/>
      <c r="WCV81" s="176"/>
      <c r="WCW81" s="176"/>
      <c r="WCX81" s="176"/>
      <c r="WCY81" s="176"/>
      <c r="WCZ81" s="176"/>
      <c r="WDA81" s="176"/>
      <c r="WDB81" s="176"/>
      <c r="WDC81" s="176"/>
      <c r="WDD81" s="176"/>
      <c r="WDE81" s="176"/>
      <c r="WDF81" s="176"/>
      <c r="WDG81" s="176"/>
      <c r="WDH81" s="176"/>
      <c r="WDI81" s="176"/>
      <c r="WDJ81" s="176"/>
      <c r="WDK81" s="176"/>
      <c r="WDL81" s="176"/>
      <c r="WDM81" s="176"/>
      <c r="WDN81" s="176"/>
      <c r="WDO81" s="176"/>
      <c r="WDP81" s="176"/>
      <c r="WDQ81" s="176"/>
      <c r="WDR81" s="176"/>
      <c r="WDS81" s="176"/>
      <c r="WDT81" s="176"/>
      <c r="WDU81" s="176"/>
      <c r="WDV81" s="176"/>
      <c r="WDW81" s="176"/>
      <c r="WDX81" s="176"/>
      <c r="WDY81" s="176"/>
      <c r="WDZ81" s="176"/>
      <c r="WEA81" s="176"/>
      <c r="WEB81" s="176"/>
      <c r="WEC81" s="176"/>
      <c r="WED81" s="176"/>
      <c r="WEE81" s="176"/>
      <c r="WEF81" s="176"/>
      <c r="WEG81" s="176"/>
      <c r="WEH81" s="176"/>
      <c r="WEI81" s="176"/>
      <c r="WEJ81" s="176"/>
      <c r="WEK81" s="176"/>
      <c r="WEL81" s="176"/>
      <c r="WEM81" s="176"/>
      <c r="WEN81" s="176"/>
      <c r="WEO81" s="176"/>
      <c r="WEP81" s="176"/>
      <c r="WEQ81" s="176"/>
      <c r="WER81" s="176"/>
      <c r="WES81" s="176"/>
      <c r="WET81" s="176"/>
      <c r="WEU81" s="176"/>
      <c r="WEV81" s="176"/>
      <c r="WEW81" s="176"/>
      <c r="WEX81" s="176"/>
      <c r="WEY81" s="176"/>
      <c r="WEZ81" s="176"/>
      <c r="WFA81" s="176"/>
      <c r="WFB81" s="176"/>
      <c r="WFC81" s="176"/>
      <c r="WFD81" s="176"/>
      <c r="WFE81" s="176"/>
      <c r="WFF81" s="176"/>
      <c r="WFG81" s="176"/>
      <c r="WFH81" s="176"/>
      <c r="WFI81" s="176"/>
      <c r="WFJ81" s="176"/>
      <c r="WFK81" s="176"/>
      <c r="WFL81" s="176"/>
      <c r="WFM81" s="176"/>
      <c r="WFN81" s="176"/>
      <c r="WFO81" s="176"/>
      <c r="WFP81" s="176"/>
      <c r="WFQ81" s="176"/>
      <c r="WFR81" s="176"/>
      <c r="WFS81" s="176"/>
      <c r="WFT81" s="176"/>
      <c r="WFU81" s="176"/>
      <c r="WFV81" s="176"/>
      <c r="WFW81" s="176"/>
      <c r="WFX81" s="176"/>
      <c r="WFY81" s="176"/>
      <c r="WFZ81" s="176"/>
      <c r="WGA81" s="176"/>
      <c r="WGB81" s="176"/>
      <c r="WGC81" s="176"/>
      <c r="WGD81" s="176"/>
      <c r="WGE81" s="176"/>
      <c r="WGF81" s="176"/>
      <c r="WGG81" s="176"/>
      <c r="WGH81" s="176"/>
      <c r="WGI81" s="176"/>
      <c r="WGJ81" s="176"/>
      <c r="WGK81" s="176"/>
      <c r="WGL81" s="176"/>
      <c r="WGM81" s="176"/>
      <c r="WGN81" s="176"/>
      <c r="WGO81" s="176"/>
      <c r="WGP81" s="176"/>
      <c r="WGQ81" s="176"/>
      <c r="WGR81" s="176"/>
      <c r="WGS81" s="176"/>
      <c r="WGT81" s="176"/>
      <c r="WGU81" s="176"/>
      <c r="WGV81" s="176"/>
      <c r="WGW81" s="176"/>
      <c r="WGX81" s="176"/>
      <c r="WGY81" s="176"/>
      <c r="WGZ81" s="176"/>
      <c r="WHA81" s="176"/>
      <c r="WHB81" s="176"/>
      <c r="WHC81" s="176"/>
      <c r="WHD81" s="176"/>
      <c r="WHE81" s="176"/>
      <c r="WHF81" s="176"/>
      <c r="WHG81" s="176"/>
      <c r="WHH81" s="176"/>
      <c r="WHI81" s="176"/>
      <c r="WHJ81" s="176"/>
      <c r="WHK81" s="176"/>
      <c r="WHL81" s="176"/>
      <c r="WHM81" s="176"/>
      <c r="WHN81" s="176"/>
      <c r="WHO81" s="176"/>
      <c r="WHP81" s="176"/>
      <c r="WHQ81" s="176"/>
      <c r="WHR81" s="176"/>
      <c r="WHS81" s="176"/>
      <c r="WHT81" s="176"/>
      <c r="WHU81" s="176"/>
      <c r="WHV81" s="176"/>
      <c r="WHW81" s="176"/>
      <c r="WHX81" s="176"/>
      <c r="WHY81" s="176"/>
      <c r="WHZ81" s="176"/>
      <c r="WIA81" s="176"/>
      <c r="WIB81" s="176"/>
      <c r="WIC81" s="176"/>
      <c r="WID81" s="176"/>
      <c r="WIE81" s="176"/>
      <c r="WIF81" s="176"/>
      <c r="WIG81" s="176"/>
      <c r="WIH81" s="176"/>
      <c r="WII81" s="176"/>
      <c r="WIJ81" s="176"/>
      <c r="WIK81" s="176"/>
      <c r="WIL81" s="176"/>
      <c r="WIM81" s="176"/>
      <c r="WIN81" s="176"/>
      <c r="WIO81" s="176"/>
      <c r="WIP81" s="176"/>
      <c r="WIQ81" s="176"/>
      <c r="WIR81" s="176"/>
      <c r="WIS81" s="176"/>
      <c r="WIT81" s="176"/>
      <c r="WIU81" s="176"/>
      <c r="WIV81" s="176"/>
      <c r="WIW81" s="176"/>
      <c r="WIX81" s="176"/>
      <c r="WIY81" s="176"/>
      <c r="WIZ81" s="176"/>
      <c r="WJA81" s="176"/>
      <c r="WJB81" s="176"/>
      <c r="WJC81" s="176"/>
      <c r="WJD81" s="176"/>
      <c r="WJE81" s="176"/>
      <c r="WJF81" s="176"/>
      <c r="WJG81" s="176"/>
      <c r="WJH81" s="176"/>
      <c r="WJI81" s="176"/>
      <c r="WJJ81" s="176"/>
      <c r="WJK81" s="176"/>
      <c r="WJL81" s="176"/>
      <c r="WJM81" s="176"/>
      <c r="WJN81" s="176"/>
      <c r="WJO81" s="176"/>
      <c r="WJP81" s="176"/>
      <c r="WJQ81" s="176"/>
      <c r="WJR81" s="176"/>
      <c r="WJS81" s="176"/>
      <c r="WJT81" s="176"/>
      <c r="WJU81" s="176"/>
      <c r="WJV81" s="176"/>
      <c r="WJW81" s="176"/>
      <c r="WJX81" s="176"/>
      <c r="WJY81" s="176"/>
      <c r="WJZ81" s="176"/>
      <c r="WKA81" s="176"/>
      <c r="WKB81" s="176"/>
      <c r="WKC81" s="176"/>
      <c r="WKD81" s="176"/>
      <c r="WKE81" s="176"/>
      <c r="WKF81" s="176"/>
      <c r="WKG81" s="176"/>
      <c r="WKH81" s="176"/>
      <c r="WKI81" s="176"/>
      <c r="WKJ81" s="176"/>
      <c r="WKK81" s="176"/>
      <c r="WKL81" s="176"/>
      <c r="WKM81" s="176"/>
      <c r="WKN81" s="176"/>
      <c r="WKO81" s="176"/>
      <c r="WKP81" s="176"/>
      <c r="WKQ81" s="176"/>
      <c r="WKR81" s="176"/>
      <c r="WKS81" s="176"/>
      <c r="WKT81" s="176"/>
      <c r="WKU81" s="176"/>
      <c r="WKV81" s="176"/>
      <c r="WKW81" s="176"/>
      <c r="WKX81" s="176"/>
      <c r="WKY81" s="176"/>
      <c r="WKZ81" s="176"/>
      <c r="WLA81" s="176"/>
      <c r="WLB81" s="176"/>
      <c r="WLC81" s="176"/>
      <c r="WLD81" s="176"/>
      <c r="WLE81" s="176"/>
      <c r="WLF81" s="176"/>
      <c r="WLG81" s="176"/>
      <c r="WLH81" s="176"/>
      <c r="WLI81" s="176"/>
      <c r="WLJ81" s="176"/>
      <c r="WLK81" s="176"/>
      <c r="WLL81" s="176"/>
      <c r="WLM81" s="176"/>
      <c r="WLN81" s="176"/>
      <c r="WLO81" s="176"/>
      <c r="WLP81" s="176"/>
      <c r="WLQ81" s="176"/>
      <c r="WLR81" s="176"/>
      <c r="WLS81" s="176"/>
      <c r="WLT81" s="176"/>
      <c r="WLU81" s="176"/>
      <c r="WLV81" s="176"/>
      <c r="WLW81" s="176"/>
      <c r="WLX81" s="176"/>
      <c r="WLY81" s="176"/>
      <c r="WLZ81" s="176"/>
      <c r="WMA81" s="176"/>
      <c r="WMB81" s="176"/>
      <c r="WMC81" s="176"/>
      <c r="WMD81" s="176"/>
      <c r="WME81" s="176"/>
      <c r="WMF81" s="176"/>
      <c r="WMG81" s="176"/>
      <c r="WMH81" s="176"/>
      <c r="WMI81" s="176"/>
      <c r="WMJ81" s="176"/>
      <c r="WMK81" s="176"/>
      <c r="WML81" s="176"/>
      <c r="WMM81" s="176"/>
      <c r="WMN81" s="176"/>
      <c r="WMO81" s="176"/>
      <c r="WMP81" s="176"/>
      <c r="WMQ81" s="176"/>
      <c r="WMR81" s="176"/>
      <c r="WMS81" s="176"/>
      <c r="WMT81" s="176"/>
      <c r="WMU81" s="176"/>
      <c r="WMV81" s="176"/>
      <c r="WMW81" s="176"/>
      <c r="WMX81" s="176"/>
      <c r="WMY81" s="176"/>
      <c r="WMZ81" s="176"/>
      <c r="WNA81" s="176"/>
      <c r="WNB81" s="176"/>
      <c r="WNC81" s="176"/>
      <c r="WND81" s="176"/>
      <c r="WNE81" s="176"/>
      <c r="WNF81" s="176"/>
      <c r="WNG81" s="176"/>
      <c r="WNH81" s="176"/>
      <c r="WNI81" s="176"/>
      <c r="WNJ81" s="176"/>
      <c r="WNK81" s="176"/>
      <c r="WNL81" s="176"/>
      <c r="WNM81" s="176"/>
      <c r="WNN81" s="176"/>
      <c r="WNO81" s="176"/>
      <c r="WNP81" s="176"/>
      <c r="WNQ81" s="176"/>
      <c r="WNR81" s="176"/>
      <c r="WNS81" s="176"/>
      <c r="WNT81" s="176"/>
      <c r="WNU81" s="176"/>
      <c r="WNV81" s="176"/>
      <c r="WNW81" s="176"/>
      <c r="WNX81" s="176"/>
      <c r="WNY81" s="176"/>
      <c r="WNZ81" s="176"/>
      <c r="WOA81" s="176"/>
      <c r="WOB81" s="176"/>
      <c r="WOC81" s="176"/>
      <c r="WOD81" s="176"/>
      <c r="WOE81" s="176"/>
      <c r="WOF81" s="176"/>
      <c r="WOG81" s="176"/>
      <c r="WOH81" s="176"/>
      <c r="WOI81" s="176"/>
      <c r="WOJ81" s="176"/>
      <c r="WOK81" s="176"/>
      <c r="WOL81" s="176"/>
      <c r="WOM81" s="176"/>
      <c r="WON81" s="176"/>
      <c r="WOO81" s="176"/>
      <c r="WOP81" s="176"/>
      <c r="WOQ81" s="176"/>
      <c r="WOR81" s="176"/>
      <c r="WOS81" s="176"/>
      <c r="WOT81" s="176"/>
      <c r="WOU81" s="176"/>
      <c r="WOV81" s="176"/>
      <c r="WOW81" s="176"/>
      <c r="WOX81" s="176"/>
      <c r="WOY81" s="176"/>
      <c r="WOZ81" s="176"/>
      <c r="WPA81" s="176"/>
      <c r="WPB81" s="176"/>
      <c r="WPC81" s="176"/>
      <c r="WPD81" s="176"/>
      <c r="WPE81" s="176"/>
      <c r="WPF81" s="176"/>
      <c r="WPG81" s="176"/>
      <c r="WPH81" s="176"/>
      <c r="WPI81" s="176"/>
      <c r="WPJ81" s="176"/>
      <c r="WPK81" s="176"/>
      <c r="WPL81" s="176"/>
      <c r="WPM81" s="176"/>
      <c r="WPN81" s="176"/>
      <c r="WPO81" s="176"/>
      <c r="WPP81" s="176"/>
      <c r="WPQ81" s="176"/>
      <c r="WPR81" s="176"/>
      <c r="WPS81" s="176"/>
      <c r="WPT81" s="176"/>
      <c r="WPU81" s="176"/>
      <c r="WPV81" s="176"/>
      <c r="WPW81" s="176"/>
      <c r="WPX81" s="176"/>
      <c r="WPY81" s="176"/>
      <c r="WPZ81" s="176"/>
      <c r="WQA81" s="176"/>
      <c r="WQB81" s="176"/>
      <c r="WQC81" s="176"/>
      <c r="WQD81" s="176"/>
      <c r="WQE81" s="176"/>
      <c r="WQF81" s="176"/>
      <c r="WQG81" s="176"/>
      <c r="WQH81" s="176"/>
      <c r="WQI81" s="176"/>
      <c r="WQJ81" s="176"/>
      <c r="WQK81" s="176"/>
      <c r="WQL81" s="176"/>
      <c r="WQM81" s="176"/>
      <c r="WQN81" s="176"/>
      <c r="WQO81" s="176"/>
      <c r="WQP81" s="176"/>
      <c r="WQQ81" s="176"/>
      <c r="WQR81" s="176"/>
      <c r="WQS81" s="176"/>
      <c r="WQT81" s="176"/>
      <c r="WQU81" s="176"/>
      <c r="WQV81" s="176"/>
      <c r="WQW81" s="176"/>
      <c r="WQX81" s="176"/>
      <c r="WQY81" s="176"/>
      <c r="WQZ81" s="176"/>
      <c r="WRA81" s="176"/>
      <c r="WRB81" s="176"/>
      <c r="WRC81" s="176"/>
      <c r="WRD81" s="176"/>
      <c r="WRE81" s="176"/>
      <c r="WRF81" s="176"/>
      <c r="WRG81" s="176"/>
      <c r="WRH81" s="176"/>
      <c r="WRI81" s="176"/>
      <c r="WRJ81" s="176"/>
      <c r="WRK81" s="176"/>
      <c r="WRL81" s="176"/>
      <c r="WRM81" s="176"/>
      <c r="WRN81" s="176"/>
      <c r="WRO81" s="176"/>
      <c r="WRP81" s="176"/>
      <c r="WRQ81" s="176"/>
      <c r="WRR81" s="176"/>
      <c r="WRS81" s="176"/>
      <c r="WRT81" s="176"/>
      <c r="WRU81" s="176"/>
      <c r="WRV81" s="176"/>
      <c r="WRW81" s="176"/>
      <c r="WRX81" s="176"/>
      <c r="WRY81" s="176"/>
      <c r="WRZ81" s="176"/>
      <c r="WSA81" s="176"/>
      <c r="WSB81" s="176"/>
      <c r="WSC81" s="176"/>
      <c r="WSD81" s="176"/>
      <c r="WSE81" s="176"/>
      <c r="WSF81" s="176"/>
      <c r="WSG81" s="176"/>
      <c r="WSH81" s="176"/>
      <c r="WSI81" s="176"/>
      <c r="WSJ81" s="176"/>
      <c r="WSK81" s="176"/>
      <c r="WSL81" s="176"/>
      <c r="WSM81" s="176"/>
      <c r="WSN81" s="176"/>
      <c r="WSO81" s="176"/>
      <c r="WSP81" s="176"/>
      <c r="WSQ81" s="176"/>
      <c r="WSR81" s="176"/>
      <c r="WSS81" s="176"/>
      <c r="WST81" s="176"/>
      <c r="WSU81" s="176"/>
      <c r="WSV81" s="176"/>
      <c r="WSW81" s="176"/>
      <c r="WSX81" s="176"/>
      <c r="WSY81" s="176"/>
      <c r="WSZ81" s="176"/>
      <c r="WTA81" s="176"/>
      <c r="WTB81" s="176"/>
      <c r="WTC81" s="176"/>
      <c r="WTD81" s="176"/>
      <c r="WTE81" s="176"/>
      <c r="WTF81" s="176"/>
      <c r="WTG81" s="176"/>
      <c r="WTH81" s="176"/>
      <c r="WTI81" s="176"/>
      <c r="WTJ81" s="176"/>
      <c r="WTK81" s="176"/>
      <c r="WTL81" s="176"/>
      <c r="WTM81" s="176"/>
      <c r="WTN81" s="176"/>
      <c r="WTO81" s="176"/>
      <c r="WTP81" s="176"/>
      <c r="WTQ81" s="176"/>
      <c r="WTR81" s="176"/>
      <c r="WTS81" s="176"/>
      <c r="WTT81" s="176"/>
      <c r="WTU81" s="176"/>
      <c r="WTV81" s="176"/>
      <c r="WTW81" s="176"/>
      <c r="WTX81" s="176"/>
      <c r="WTY81" s="176"/>
      <c r="WTZ81" s="176"/>
      <c r="WUA81" s="176"/>
      <c r="WUB81" s="176"/>
      <c r="WUC81" s="176"/>
      <c r="WUD81" s="176"/>
      <c r="WUE81" s="176"/>
      <c r="WUF81" s="176"/>
      <c r="WUG81" s="176"/>
      <c r="WUH81" s="176"/>
      <c r="WUI81" s="176"/>
      <c r="WUJ81" s="176"/>
      <c r="WUK81" s="176"/>
      <c r="WUL81" s="176"/>
      <c r="WUM81" s="176"/>
      <c r="WUN81" s="176"/>
      <c r="WUO81" s="176"/>
      <c r="WUP81" s="176"/>
      <c r="WUQ81" s="176"/>
      <c r="WUR81" s="176"/>
      <c r="WUS81" s="176"/>
      <c r="WUT81" s="176"/>
      <c r="WUU81" s="176"/>
      <c r="WUV81" s="176"/>
      <c r="WUW81" s="176"/>
      <c r="WUX81" s="176"/>
      <c r="WUY81" s="176"/>
      <c r="WUZ81" s="176"/>
      <c r="WVA81" s="176"/>
      <c r="WVB81" s="176"/>
    </row>
    <row r="82" spans="1:16122" s="575" customFormat="1" x14ac:dyDescent="0.3">
      <c r="A82" s="918"/>
      <c r="B82" s="176"/>
      <c r="C82" s="176"/>
      <c r="D82" s="176"/>
      <c r="E82" s="176"/>
      <c r="F82" s="176"/>
      <c r="G82" s="176"/>
      <c r="H82" s="176"/>
      <c r="I82" s="181"/>
      <c r="J82" s="181"/>
      <c r="K82" s="181"/>
      <c r="L82" s="182"/>
      <c r="M82" s="183"/>
      <c r="N82" s="172"/>
      <c r="O82" s="173"/>
      <c r="P82" s="1102"/>
      <c r="Q82" s="576"/>
      <c r="R82" s="173"/>
      <c r="AJ82" s="176"/>
      <c r="AK82" s="176"/>
      <c r="AL82" s="176"/>
      <c r="AM82" s="176"/>
      <c r="AN82" s="176"/>
      <c r="AO82" s="176"/>
      <c r="AP82" s="176"/>
      <c r="AQ82" s="176"/>
      <c r="AR82" s="176"/>
      <c r="AS82" s="176"/>
      <c r="AT82" s="176"/>
      <c r="AU82" s="176"/>
      <c r="AV82" s="176"/>
      <c r="AW82" s="176"/>
      <c r="AX82" s="176"/>
      <c r="AY82" s="176"/>
      <c r="AZ82" s="176"/>
      <c r="BA82" s="176"/>
      <c r="BB82" s="176"/>
      <c r="BC82" s="176"/>
      <c r="BD82" s="176"/>
      <c r="BE82" s="176"/>
      <c r="BF82" s="176"/>
      <c r="BG82" s="176"/>
      <c r="BH82" s="176"/>
      <c r="BI82" s="176"/>
      <c r="BJ82" s="176"/>
      <c r="BK82" s="176"/>
      <c r="BL82" s="176"/>
      <c r="BM82" s="176"/>
      <c r="BN82" s="176"/>
      <c r="BO82" s="176"/>
      <c r="BP82" s="176"/>
      <c r="BQ82" s="176"/>
      <c r="BR82" s="176"/>
      <c r="BS82" s="176"/>
      <c r="BT82" s="176"/>
      <c r="BU82" s="176"/>
      <c r="BV82" s="176"/>
      <c r="BW82" s="176"/>
      <c r="BX82" s="176"/>
      <c r="BY82" s="176"/>
      <c r="BZ82" s="176"/>
      <c r="CA82" s="176"/>
      <c r="CB82" s="176"/>
      <c r="CC82" s="176"/>
      <c r="CD82" s="176"/>
      <c r="CE82" s="176"/>
      <c r="CF82" s="176"/>
      <c r="CG82" s="176"/>
      <c r="CH82" s="176"/>
      <c r="CI82" s="176"/>
      <c r="CJ82" s="176"/>
      <c r="CK82" s="176"/>
      <c r="CL82" s="176"/>
      <c r="CM82" s="176"/>
      <c r="CN82" s="176"/>
      <c r="CO82" s="176"/>
      <c r="CP82" s="176"/>
      <c r="CQ82" s="176"/>
      <c r="CR82" s="176"/>
      <c r="CS82" s="176"/>
      <c r="CT82" s="176"/>
      <c r="CU82" s="176"/>
      <c r="CV82" s="176"/>
      <c r="CW82" s="176"/>
      <c r="CX82" s="176"/>
      <c r="CY82" s="176"/>
      <c r="CZ82" s="176"/>
      <c r="DA82" s="176"/>
      <c r="DB82" s="176"/>
      <c r="DC82" s="176"/>
      <c r="DD82" s="176"/>
      <c r="DE82" s="176"/>
      <c r="DF82" s="176"/>
      <c r="DG82" s="176"/>
      <c r="DH82" s="176"/>
      <c r="DI82" s="176"/>
      <c r="DJ82" s="176"/>
      <c r="DK82" s="176"/>
      <c r="DL82" s="176"/>
      <c r="DM82" s="176"/>
      <c r="DN82" s="176"/>
      <c r="DO82" s="176"/>
      <c r="DP82" s="176"/>
      <c r="DQ82" s="176"/>
      <c r="DR82" s="176"/>
      <c r="DS82" s="176"/>
      <c r="DT82" s="176"/>
      <c r="DU82" s="176"/>
      <c r="DV82" s="176"/>
      <c r="DW82" s="176"/>
      <c r="DX82" s="176"/>
      <c r="DY82" s="176"/>
      <c r="DZ82" s="176"/>
      <c r="EA82" s="176"/>
      <c r="EB82" s="176"/>
      <c r="EC82" s="176"/>
      <c r="ED82" s="176"/>
      <c r="EE82" s="176"/>
      <c r="EF82" s="176"/>
      <c r="EG82" s="176"/>
      <c r="EH82" s="176"/>
      <c r="EI82" s="176"/>
      <c r="EJ82" s="176"/>
      <c r="EK82" s="176"/>
      <c r="EL82" s="176"/>
      <c r="EM82" s="176"/>
      <c r="EN82" s="176"/>
      <c r="EO82" s="176"/>
      <c r="EP82" s="176"/>
      <c r="EQ82" s="176"/>
      <c r="ER82" s="176"/>
      <c r="ES82" s="176"/>
      <c r="ET82" s="176"/>
      <c r="EU82" s="176"/>
      <c r="EV82" s="176"/>
      <c r="EW82" s="176"/>
      <c r="EX82" s="176"/>
      <c r="EY82" s="176"/>
      <c r="EZ82" s="176"/>
      <c r="FA82" s="176"/>
      <c r="FB82" s="176"/>
      <c r="FC82" s="176"/>
      <c r="FD82" s="176"/>
      <c r="FE82" s="176"/>
      <c r="FF82" s="176"/>
      <c r="FG82" s="176"/>
      <c r="FH82" s="176"/>
      <c r="FI82" s="176"/>
      <c r="FJ82" s="176"/>
      <c r="FK82" s="176"/>
      <c r="FL82" s="176"/>
      <c r="FM82" s="176"/>
      <c r="FN82" s="176"/>
      <c r="FO82" s="176"/>
      <c r="FP82" s="176"/>
      <c r="FQ82" s="176"/>
      <c r="FR82" s="176"/>
      <c r="FS82" s="176"/>
      <c r="FT82" s="176"/>
      <c r="FU82" s="176"/>
      <c r="FV82" s="176"/>
      <c r="FW82" s="176"/>
      <c r="FX82" s="176"/>
      <c r="FY82" s="176"/>
      <c r="FZ82" s="176"/>
      <c r="GA82" s="176"/>
      <c r="GB82" s="176"/>
      <c r="GC82" s="176"/>
      <c r="GD82" s="176"/>
      <c r="GE82" s="176"/>
      <c r="GF82" s="176"/>
      <c r="GG82" s="176"/>
      <c r="GH82" s="176"/>
      <c r="GI82" s="176"/>
      <c r="GJ82" s="176"/>
      <c r="GK82" s="176"/>
      <c r="GL82" s="176"/>
      <c r="GM82" s="176"/>
      <c r="GN82" s="176"/>
      <c r="GO82" s="176"/>
      <c r="GP82" s="176"/>
      <c r="GQ82" s="176"/>
      <c r="GR82" s="176"/>
      <c r="GS82" s="176"/>
      <c r="GT82" s="176"/>
      <c r="GU82" s="176"/>
      <c r="GV82" s="176"/>
      <c r="GW82" s="176"/>
      <c r="GX82" s="176"/>
      <c r="GY82" s="176"/>
      <c r="GZ82" s="176"/>
      <c r="HA82" s="176"/>
      <c r="HB82" s="176"/>
      <c r="HC82" s="176"/>
      <c r="HD82" s="176"/>
      <c r="HE82" s="176"/>
      <c r="HF82" s="176"/>
      <c r="HG82" s="176"/>
      <c r="HH82" s="176"/>
      <c r="HI82" s="176"/>
      <c r="HJ82" s="176"/>
      <c r="HK82" s="176"/>
      <c r="HL82" s="176"/>
      <c r="HM82" s="176"/>
      <c r="HN82" s="176"/>
      <c r="HO82" s="176"/>
      <c r="HP82" s="176"/>
      <c r="HQ82" s="176"/>
      <c r="HR82" s="176"/>
      <c r="HS82" s="176"/>
      <c r="HT82" s="176"/>
      <c r="HU82" s="176"/>
      <c r="HV82" s="176"/>
      <c r="HW82" s="176"/>
      <c r="HX82" s="176"/>
      <c r="HY82" s="176"/>
      <c r="HZ82" s="176"/>
      <c r="IA82" s="176"/>
      <c r="IB82" s="176"/>
      <c r="IC82" s="176"/>
      <c r="ID82" s="176"/>
      <c r="IE82" s="176"/>
      <c r="IF82" s="176"/>
      <c r="IG82" s="176"/>
      <c r="IH82" s="176"/>
      <c r="II82" s="176"/>
      <c r="IJ82" s="176"/>
      <c r="IK82" s="176"/>
      <c r="IL82" s="176"/>
      <c r="IM82" s="176"/>
      <c r="IN82" s="176"/>
      <c r="IO82" s="176"/>
      <c r="IP82" s="176"/>
      <c r="IQ82" s="176"/>
      <c r="IR82" s="176"/>
      <c r="IS82" s="176"/>
      <c r="IT82" s="176"/>
      <c r="IU82" s="176"/>
      <c r="IV82" s="176"/>
      <c r="IW82" s="176"/>
      <c r="IX82" s="176"/>
      <c r="IY82" s="176"/>
      <c r="IZ82" s="176"/>
      <c r="JA82" s="176"/>
      <c r="JB82" s="176"/>
      <c r="JC82" s="176"/>
      <c r="JD82" s="176"/>
      <c r="JE82" s="176"/>
      <c r="JF82" s="176"/>
      <c r="JG82" s="176"/>
      <c r="JH82" s="176"/>
      <c r="JI82" s="176"/>
      <c r="JJ82" s="176"/>
      <c r="JK82" s="176"/>
      <c r="JL82" s="176"/>
      <c r="JM82" s="176"/>
      <c r="JN82" s="176"/>
      <c r="JO82" s="176"/>
      <c r="JP82" s="176"/>
      <c r="JQ82" s="176"/>
      <c r="JR82" s="176"/>
      <c r="JS82" s="176"/>
      <c r="JT82" s="176"/>
      <c r="JU82" s="176"/>
      <c r="JV82" s="176"/>
      <c r="JW82" s="176"/>
      <c r="JX82" s="176"/>
      <c r="JY82" s="176"/>
      <c r="JZ82" s="176"/>
      <c r="KA82" s="176"/>
      <c r="KB82" s="176"/>
      <c r="KC82" s="176"/>
      <c r="KD82" s="176"/>
      <c r="KE82" s="176"/>
      <c r="KF82" s="176"/>
      <c r="KG82" s="176"/>
      <c r="KH82" s="176"/>
      <c r="KI82" s="176"/>
      <c r="KJ82" s="176"/>
      <c r="KK82" s="176"/>
      <c r="KL82" s="176"/>
      <c r="KM82" s="176"/>
      <c r="KN82" s="176"/>
      <c r="KO82" s="176"/>
      <c r="KP82" s="176"/>
      <c r="KQ82" s="176"/>
      <c r="KR82" s="176"/>
      <c r="KS82" s="176"/>
      <c r="KT82" s="176"/>
      <c r="KU82" s="176"/>
      <c r="KV82" s="176"/>
      <c r="KW82" s="176"/>
      <c r="KX82" s="176"/>
      <c r="KY82" s="176"/>
      <c r="KZ82" s="176"/>
      <c r="LA82" s="176"/>
      <c r="LB82" s="176"/>
      <c r="LC82" s="176"/>
      <c r="LD82" s="176"/>
      <c r="LE82" s="176"/>
      <c r="LF82" s="176"/>
      <c r="LG82" s="176"/>
      <c r="LH82" s="176"/>
      <c r="LI82" s="176"/>
      <c r="LJ82" s="176"/>
      <c r="LK82" s="176"/>
      <c r="LL82" s="176"/>
      <c r="LM82" s="176"/>
      <c r="LN82" s="176"/>
      <c r="LO82" s="176"/>
      <c r="LP82" s="176"/>
      <c r="LQ82" s="176"/>
      <c r="LR82" s="176"/>
      <c r="LS82" s="176"/>
      <c r="LT82" s="176"/>
      <c r="LU82" s="176"/>
      <c r="LV82" s="176"/>
      <c r="LW82" s="176"/>
      <c r="LX82" s="176"/>
      <c r="LY82" s="176"/>
      <c r="LZ82" s="176"/>
      <c r="MA82" s="176"/>
      <c r="MB82" s="176"/>
      <c r="MC82" s="176"/>
      <c r="MD82" s="176"/>
      <c r="ME82" s="176"/>
      <c r="MF82" s="176"/>
      <c r="MG82" s="176"/>
      <c r="MH82" s="176"/>
      <c r="MI82" s="176"/>
      <c r="MJ82" s="176"/>
      <c r="MK82" s="176"/>
      <c r="ML82" s="176"/>
      <c r="MM82" s="176"/>
      <c r="MN82" s="176"/>
      <c r="MO82" s="176"/>
      <c r="MP82" s="176"/>
      <c r="MQ82" s="176"/>
      <c r="MR82" s="176"/>
      <c r="MS82" s="176"/>
      <c r="MT82" s="176"/>
      <c r="MU82" s="176"/>
      <c r="MV82" s="176"/>
      <c r="MW82" s="176"/>
      <c r="MX82" s="176"/>
      <c r="MY82" s="176"/>
      <c r="MZ82" s="176"/>
      <c r="NA82" s="176"/>
      <c r="NB82" s="176"/>
      <c r="NC82" s="176"/>
      <c r="ND82" s="176"/>
      <c r="NE82" s="176"/>
      <c r="NF82" s="176"/>
      <c r="NG82" s="176"/>
      <c r="NH82" s="176"/>
      <c r="NI82" s="176"/>
      <c r="NJ82" s="176"/>
      <c r="NK82" s="176"/>
      <c r="NL82" s="176"/>
      <c r="NM82" s="176"/>
      <c r="NN82" s="176"/>
      <c r="NO82" s="176"/>
      <c r="NP82" s="176"/>
      <c r="NQ82" s="176"/>
      <c r="NR82" s="176"/>
      <c r="NS82" s="176"/>
      <c r="NT82" s="176"/>
      <c r="NU82" s="176"/>
      <c r="NV82" s="176"/>
      <c r="NW82" s="176"/>
      <c r="NX82" s="176"/>
      <c r="NY82" s="176"/>
      <c r="NZ82" s="176"/>
      <c r="OA82" s="176"/>
      <c r="OB82" s="176"/>
      <c r="OC82" s="176"/>
      <c r="OD82" s="176"/>
      <c r="OE82" s="176"/>
      <c r="OF82" s="176"/>
      <c r="OG82" s="176"/>
      <c r="OH82" s="176"/>
      <c r="OI82" s="176"/>
      <c r="OJ82" s="176"/>
      <c r="OK82" s="176"/>
      <c r="OL82" s="176"/>
      <c r="OM82" s="176"/>
      <c r="ON82" s="176"/>
      <c r="OO82" s="176"/>
      <c r="OP82" s="176"/>
      <c r="OQ82" s="176"/>
      <c r="OR82" s="176"/>
      <c r="OS82" s="176"/>
      <c r="OT82" s="176"/>
      <c r="OU82" s="176"/>
      <c r="OV82" s="176"/>
      <c r="OW82" s="176"/>
      <c r="OX82" s="176"/>
      <c r="OY82" s="176"/>
      <c r="OZ82" s="176"/>
      <c r="PA82" s="176"/>
      <c r="PB82" s="176"/>
      <c r="PC82" s="176"/>
      <c r="PD82" s="176"/>
      <c r="PE82" s="176"/>
      <c r="PF82" s="176"/>
      <c r="PG82" s="176"/>
      <c r="PH82" s="176"/>
      <c r="PI82" s="176"/>
      <c r="PJ82" s="176"/>
      <c r="PK82" s="176"/>
      <c r="PL82" s="176"/>
      <c r="PM82" s="176"/>
      <c r="PN82" s="176"/>
      <c r="PO82" s="176"/>
      <c r="PP82" s="176"/>
      <c r="PQ82" s="176"/>
      <c r="PR82" s="176"/>
      <c r="PS82" s="176"/>
      <c r="PT82" s="176"/>
      <c r="PU82" s="176"/>
      <c r="PV82" s="176"/>
      <c r="PW82" s="176"/>
      <c r="PX82" s="176"/>
      <c r="PY82" s="176"/>
      <c r="PZ82" s="176"/>
      <c r="QA82" s="176"/>
      <c r="QB82" s="176"/>
      <c r="QC82" s="176"/>
      <c r="QD82" s="176"/>
      <c r="QE82" s="176"/>
      <c r="QF82" s="176"/>
      <c r="QG82" s="176"/>
      <c r="QH82" s="176"/>
      <c r="QI82" s="176"/>
      <c r="QJ82" s="176"/>
      <c r="QK82" s="176"/>
      <c r="QL82" s="176"/>
      <c r="QM82" s="176"/>
      <c r="QN82" s="176"/>
      <c r="QO82" s="176"/>
      <c r="QP82" s="176"/>
      <c r="QQ82" s="176"/>
      <c r="QR82" s="176"/>
      <c r="QS82" s="176"/>
      <c r="QT82" s="176"/>
      <c r="QU82" s="176"/>
      <c r="QV82" s="176"/>
      <c r="QW82" s="176"/>
      <c r="QX82" s="176"/>
      <c r="QY82" s="176"/>
      <c r="QZ82" s="176"/>
      <c r="RA82" s="176"/>
      <c r="RB82" s="176"/>
      <c r="RC82" s="176"/>
      <c r="RD82" s="176"/>
      <c r="RE82" s="176"/>
      <c r="RF82" s="176"/>
      <c r="RG82" s="176"/>
      <c r="RH82" s="176"/>
      <c r="RI82" s="176"/>
      <c r="RJ82" s="176"/>
      <c r="RK82" s="176"/>
      <c r="RL82" s="176"/>
      <c r="RM82" s="176"/>
      <c r="RN82" s="176"/>
      <c r="RO82" s="176"/>
      <c r="RP82" s="176"/>
      <c r="RQ82" s="176"/>
      <c r="RR82" s="176"/>
      <c r="RS82" s="176"/>
      <c r="RT82" s="176"/>
      <c r="RU82" s="176"/>
      <c r="RV82" s="176"/>
      <c r="RW82" s="176"/>
      <c r="RX82" s="176"/>
      <c r="RY82" s="176"/>
      <c r="RZ82" s="176"/>
      <c r="SA82" s="176"/>
      <c r="SB82" s="176"/>
      <c r="SC82" s="176"/>
      <c r="SD82" s="176"/>
      <c r="SE82" s="176"/>
      <c r="SF82" s="176"/>
      <c r="SG82" s="176"/>
      <c r="SH82" s="176"/>
      <c r="SI82" s="176"/>
      <c r="SJ82" s="176"/>
      <c r="SK82" s="176"/>
      <c r="SL82" s="176"/>
      <c r="SM82" s="176"/>
      <c r="SN82" s="176"/>
      <c r="SO82" s="176"/>
      <c r="SP82" s="176"/>
      <c r="SQ82" s="176"/>
      <c r="SR82" s="176"/>
      <c r="SS82" s="176"/>
      <c r="ST82" s="176"/>
      <c r="SU82" s="176"/>
      <c r="SV82" s="176"/>
      <c r="SW82" s="176"/>
      <c r="SX82" s="176"/>
      <c r="SY82" s="176"/>
      <c r="SZ82" s="176"/>
      <c r="TA82" s="176"/>
      <c r="TB82" s="176"/>
      <c r="TC82" s="176"/>
      <c r="TD82" s="176"/>
      <c r="TE82" s="176"/>
      <c r="TF82" s="176"/>
      <c r="TG82" s="176"/>
      <c r="TH82" s="176"/>
      <c r="TI82" s="176"/>
      <c r="TJ82" s="176"/>
      <c r="TK82" s="176"/>
      <c r="TL82" s="176"/>
      <c r="TM82" s="176"/>
      <c r="TN82" s="176"/>
      <c r="TO82" s="176"/>
      <c r="TP82" s="176"/>
      <c r="TQ82" s="176"/>
      <c r="TR82" s="176"/>
      <c r="TS82" s="176"/>
      <c r="TT82" s="176"/>
      <c r="TU82" s="176"/>
      <c r="TV82" s="176"/>
      <c r="TW82" s="176"/>
      <c r="TX82" s="176"/>
      <c r="TY82" s="176"/>
      <c r="TZ82" s="176"/>
      <c r="UA82" s="176"/>
      <c r="UB82" s="176"/>
      <c r="UC82" s="176"/>
      <c r="UD82" s="176"/>
      <c r="UE82" s="176"/>
      <c r="UF82" s="176"/>
      <c r="UG82" s="176"/>
      <c r="UH82" s="176"/>
      <c r="UI82" s="176"/>
      <c r="UJ82" s="176"/>
      <c r="UK82" s="176"/>
      <c r="UL82" s="176"/>
      <c r="UM82" s="176"/>
      <c r="UN82" s="176"/>
      <c r="UO82" s="176"/>
      <c r="UP82" s="176"/>
      <c r="UQ82" s="176"/>
      <c r="UR82" s="176"/>
      <c r="US82" s="176"/>
      <c r="UT82" s="176"/>
      <c r="UU82" s="176"/>
      <c r="UV82" s="176"/>
      <c r="UW82" s="176"/>
      <c r="UX82" s="176"/>
      <c r="UY82" s="176"/>
      <c r="UZ82" s="176"/>
      <c r="VA82" s="176"/>
      <c r="VB82" s="176"/>
      <c r="VC82" s="176"/>
      <c r="VD82" s="176"/>
      <c r="VE82" s="176"/>
      <c r="VF82" s="176"/>
      <c r="VG82" s="176"/>
      <c r="VH82" s="176"/>
      <c r="VI82" s="176"/>
      <c r="VJ82" s="176"/>
      <c r="VK82" s="176"/>
      <c r="VL82" s="176"/>
      <c r="VM82" s="176"/>
      <c r="VN82" s="176"/>
      <c r="VO82" s="176"/>
      <c r="VP82" s="176"/>
      <c r="VQ82" s="176"/>
      <c r="VR82" s="176"/>
      <c r="VS82" s="176"/>
      <c r="VT82" s="176"/>
      <c r="VU82" s="176"/>
      <c r="VV82" s="176"/>
      <c r="VW82" s="176"/>
      <c r="VX82" s="176"/>
      <c r="VY82" s="176"/>
      <c r="VZ82" s="176"/>
      <c r="WA82" s="176"/>
      <c r="WB82" s="176"/>
      <c r="WC82" s="176"/>
      <c r="WD82" s="176"/>
      <c r="WE82" s="176"/>
      <c r="WF82" s="176"/>
      <c r="WG82" s="176"/>
      <c r="WH82" s="176"/>
      <c r="WI82" s="176"/>
      <c r="WJ82" s="176"/>
      <c r="WK82" s="176"/>
      <c r="WL82" s="176"/>
      <c r="WM82" s="176"/>
      <c r="WN82" s="176"/>
      <c r="WO82" s="176"/>
      <c r="WP82" s="176"/>
      <c r="WQ82" s="176"/>
      <c r="WR82" s="176"/>
      <c r="WS82" s="176"/>
      <c r="WT82" s="176"/>
      <c r="WU82" s="176"/>
      <c r="WV82" s="176"/>
      <c r="WW82" s="176"/>
      <c r="WX82" s="176"/>
      <c r="WY82" s="176"/>
      <c r="WZ82" s="176"/>
      <c r="XA82" s="176"/>
      <c r="XB82" s="176"/>
      <c r="XC82" s="176"/>
      <c r="XD82" s="176"/>
      <c r="XE82" s="176"/>
      <c r="XF82" s="176"/>
      <c r="XG82" s="176"/>
      <c r="XH82" s="176"/>
      <c r="XI82" s="176"/>
      <c r="XJ82" s="176"/>
      <c r="XK82" s="176"/>
      <c r="XL82" s="176"/>
      <c r="XM82" s="176"/>
      <c r="XN82" s="176"/>
      <c r="XO82" s="176"/>
      <c r="XP82" s="176"/>
      <c r="XQ82" s="176"/>
      <c r="XR82" s="176"/>
      <c r="XS82" s="176"/>
      <c r="XT82" s="176"/>
      <c r="XU82" s="176"/>
      <c r="XV82" s="176"/>
      <c r="XW82" s="176"/>
      <c r="XX82" s="176"/>
      <c r="XY82" s="176"/>
      <c r="XZ82" s="176"/>
      <c r="YA82" s="176"/>
      <c r="YB82" s="176"/>
      <c r="YC82" s="176"/>
      <c r="YD82" s="176"/>
      <c r="YE82" s="176"/>
      <c r="YF82" s="176"/>
      <c r="YG82" s="176"/>
      <c r="YH82" s="176"/>
      <c r="YI82" s="176"/>
      <c r="YJ82" s="176"/>
      <c r="YK82" s="176"/>
      <c r="YL82" s="176"/>
      <c r="YM82" s="176"/>
      <c r="YN82" s="176"/>
      <c r="YO82" s="176"/>
      <c r="YP82" s="176"/>
      <c r="YQ82" s="176"/>
      <c r="YR82" s="176"/>
      <c r="YS82" s="176"/>
      <c r="YT82" s="176"/>
      <c r="YU82" s="176"/>
      <c r="YV82" s="176"/>
      <c r="YW82" s="176"/>
      <c r="YX82" s="176"/>
      <c r="YY82" s="176"/>
      <c r="YZ82" s="176"/>
      <c r="ZA82" s="176"/>
      <c r="ZB82" s="176"/>
      <c r="ZC82" s="176"/>
      <c r="ZD82" s="176"/>
      <c r="ZE82" s="176"/>
      <c r="ZF82" s="176"/>
      <c r="ZG82" s="176"/>
      <c r="ZH82" s="176"/>
      <c r="ZI82" s="176"/>
      <c r="ZJ82" s="176"/>
      <c r="ZK82" s="176"/>
      <c r="ZL82" s="176"/>
      <c r="ZM82" s="176"/>
      <c r="ZN82" s="176"/>
      <c r="ZO82" s="176"/>
      <c r="ZP82" s="176"/>
      <c r="ZQ82" s="176"/>
      <c r="ZR82" s="176"/>
      <c r="ZS82" s="176"/>
      <c r="ZT82" s="176"/>
      <c r="ZU82" s="176"/>
      <c r="ZV82" s="176"/>
      <c r="ZW82" s="176"/>
      <c r="ZX82" s="176"/>
      <c r="ZY82" s="176"/>
      <c r="ZZ82" s="176"/>
      <c r="AAA82" s="176"/>
      <c r="AAB82" s="176"/>
      <c r="AAC82" s="176"/>
      <c r="AAD82" s="176"/>
      <c r="AAE82" s="176"/>
      <c r="AAF82" s="176"/>
      <c r="AAG82" s="176"/>
      <c r="AAH82" s="176"/>
      <c r="AAI82" s="176"/>
      <c r="AAJ82" s="176"/>
      <c r="AAK82" s="176"/>
      <c r="AAL82" s="176"/>
      <c r="AAM82" s="176"/>
      <c r="AAN82" s="176"/>
      <c r="AAO82" s="176"/>
      <c r="AAP82" s="176"/>
      <c r="AAQ82" s="176"/>
      <c r="AAR82" s="176"/>
      <c r="AAS82" s="176"/>
      <c r="AAT82" s="176"/>
      <c r="AAU82" s="176"/>
      <c r="AAV82" s="176"/>
      <c r="AAW82" s="176"/>
      <c r="AAX82" s="176"/>
      <c r="AAY82" s="176"/>
      <c r="AAZ82" s="176"/>
      <c r="ABA82" s="176"/>
      <c r="ABB82" s="176"/>
      <c r="ABC82" s="176"/>
      <c r="ABD82" s="176"/>
      <c r="ABE82" s="176"/>
      <c r="ABF82" s="176"/>
      <c r="ABG82" s="176"/>
      <c r="ABH82" s="176"/>
      <c r="ABI82" s="176"/>
      <c r="ABJ82" s="176"/>
      <c r="ABK82" s="176"/>
      <c r="ABL82" s="176"/>
      <c r="ABM82" s="176"/>
      <c r="ABN82" s="176"/>
      <c r="ABO82" s="176"/>
      <c r="ABP82" s="176"/>
      <c r="ABQ82" s="176"/>
      <c r="ABR82" s="176"/>
      <c r="ABS82" s="176"/>
      <c r="ABT82" s="176"/>
      <c r="ABU82" s="176"/>
      <c r="ABV82" s="176"/>
      <c r="ABW82" s="176"/>
      <c r="ABX82" s="176"/>
      <c r="ABY82" s="176"/>
      <c r="ABZ82" s="176"/>
      <c r="ACA82" s="176"/>
      <c r="ACB82" s="176"/>
      <c r="ACC82" s="176"/>
      <c r="ACD82" s="176"/>
      <c r="ACE82" s="176"/>
      <c r="ACF82" s="176"/>
      <c r="ACG82" s="176"/>
      <c r="ACH82" s="176"/>
      <c r="ACI82" s="176"/>
      <c r="ACJ82" s="176"/>
      <c r="ACK82" s="176"/>
      <c r="ACL82" s="176"/>
      <c r="ACM82" s="176"/>
      <c r="ACN82" s="176"/>
      <c r="ACO82" s="176"/>
      <c r="ACP82" s="176"/>
      <c r="ACQ82" s="176"/>
      <c r="ACR82" s="176"/>
      <c r="ACS82" s="176"/>
      <c r="ACT82" s="176"/>
      <c r="ACU82" s="176"/>
      <c r="ACV82" s="176"/>
      <c r="ACW82" s="176"/>
      <c r="ACX82" s="176"/>
      <c r="ACY82" s="176"/>
      <c r="ACZ82" s="176"/>
      <c r="ADA82" s="176"/>
      <c r="ADB82" s="176"/>
      <c r="ADC82" s="176"/>
      <c r="ADD82" s="176"/>
      <c r="ADE82" s="176"/>
      <c r="ADF82" s="176"/>
      <c r="ADG82" s="176"/>
      <c r="ADH82" s="176"/>
      <c r="ADI82" s="176"/>
      <c r="ADJ82" s="176"/>
      <c r="ADK82" s="176"/>
      <c r="ADL82" s="176"/>
      <c r="ADM82" s="176"/>
      <c r="ADN82" s="176"/>
      <c r="ADO82" s="176"/>
      <c r="ADP82" s="176"/>
      <c r="ADQ82" s="176"/>
      <c r="ADR82" s="176"/>
      <c r="ADS82" s="176"/>
      <c r="ADT82" s="176"/>
      <c r="ADU82" s="176"/>
      <c r="ADV82" s="176"/>
      <c r="ADW82" s="176"/>
      <c r="ADX82" s="176"/>
      <c r="ADY82" s="176"/>
      <c r="ADZ82" s="176"/>
      <c r="AEA82" s="176"/>
      <c r="AEB82" s="176"/>
      <c r="AEC82" s="176"/>
      <c r="AED82" s="176"/>
      <c r="AEE82" s="176"/>
      <c r="AEF82" s="176"/>
      <c r="AEG82" s="176"/>
      <c r="AEH82" s="176"/>
      <c r="AEI82" s="176"/>
      <c r="AEJ82" s="176"/>
      <c r="AEK82" s="176"/>
      <c r="AEL82" s="176"/>
      <c r="AEM82" s="176"/>
      <c r="AEN82" s="176"/>
      <c r="AEO82" s="176"/>
      <c r="AEP82" s="176"/>
      <c r="AEQ82" s="176"/>
      <c r="AER82" s="176"/>
      <c r="AES82" s="176"/>
      <c r="AET82" s="176"/>
      <c r="AEU82" s="176"/>
      <c r="AEV82" s="176"/>
      <c r="AEW82" s="176"/>
      <c r="AEX82" s="176"/>
      <c r="AEY82" s="176"/>
      <c r="AEZ82" s="176"/>
      <c r="AFA82" s="176"/>
      <c r="AFB82" s="176"/>
      <c r="AFC82" s="176"/>
      <c r="AFD82" s="176"/>
      <c r="AFE82" s="176"/>
      <c r="AFF82" s="176"/>
      <c r="AFG82" s="176"/>
      <c r="AFH82" s="176"/>
      <c r="AFI82" s="176"/>
      <c r="AFJ82" s="176"/>
      <c r="AFK82" s="176"/>
      <c r="AFL82" s="176"/>
      <c r="AFM82" s="176"/>
      <c r="AFN82" s="176"/>
      <c r="AFO82" s="176"/>
      <c r="AFP82" s="176"/>
      <c r="AFQ82" s="176"/>
      <c r="AFR82" s="176"/>
      <c r="AFS82" s="176"/>
      <c r="AFT82" s="176"/>
      <c r="AFU82" s="176"/>
      <c r="AFV82" s="176"/>
      <c r="AFW82" s="176"/>
      <c r="AFX82" s="176"/>
      <c r="AFY82" s="176"/>
      <c r="AFZ82" s="176"/>
      <c r="AGA82" s="176"/>
      <c r="AGB82" s="176"/>
      <c r="AGC82" s="176"/>
      <c r="AGD82" s="176"/>
      <c r="AGE82" s="176"/>
      <c r="AGF82" s="176"/>
      <c r="AGG82" s="176"/>
      <c r="AGH82" s="176"/>
      <c r="AGI82" s="176"/>
      <c r="AGJ82" s="176"/>
      <c r="AGK82" s="176"/>
      <c r="AGL82" s="176"/>
      <c r="AGM82" s="176"/>
      <c r="AGN82" s="176"/>
      <c r="AGO82" s="176"/>
      <c r="AGP82" s="176"/>
      <c r="AGQ82" s="176"/>
      <c r="AGR82" s="176"/>
      <c r="AGS82" s="176"/>
      <c r="AGT82" s="176"/>
      <c r="AGU82" s="176"/>
      <c r="AGV82" s="176"/>
      <c r="AGW82" s="176"/>
      <c r="AGX82" s="176"/>
      <c r="AGY82" s="176"/>
      <c r="AGZ82" s="176"/>
      <c r="AHA82" s="176"/>
      <c r="AHB82" s="176"/>
      <c r="AHC82" s="176"/>
      <c r="AHD82" s="176"/>
      <c r="AHE82" s="176"/>
      <c r="AHF82" s="176"/>
      <c r="AHG82" s="176"/>
      <c r="AHH82" s="176"/>
      <c r="AHI82" s="176"/>
      <c r="AHJ82" s="176"/>
      <c r="AHK82" s="176"/>
      <c r="AHL82" s="176"/>
      <c r="AHM82" s="176"/>
      <c r="AHN82" s="176"/>
      <c r="AHO82" s="176"/>
      <c r="AHP82" s="176"/>
      <c r="AHQ82" s="176"/>
      <c r="AHR82" s="176"/>
      <c r="AHS82" s="176"/>
      <c r="AHT82" s="176"/>
      <c r="AHU82" s="176"/>
      <c r="AHV82" s="176"/>
      <c r="AHW82" s="176"/>
      <c r="AHX82" s="176"/>
      <c r="AHY82" s="176"/>
      <c r="AHZ82" s="176"/>
      <c r="AIA82" s="176"/>
      <c r="AIB82" s="176"/>
      <c r="AIC82" s="176"/>
      <c r="AID82" s="176"/>
      <c r="AIE82" s="176"/>
      <c r="AIF82" s="176"/>
      <c r="AIG82" s="176"/>
      <c r="AIH82" s="176"/>
      <c r="AII82" s="176"/>
      <c r="AIJ82" s="176"/>
      <c r="AIK82" s="176"/>
      <c r="AIL82" s="176"/>
      <c r="AIM82" s="176"/>
      <c r="AIN82" s="176"/>
      <c r="AIO82" s="176"/>
      <c r="AIP82" s="176"/>
      <c r="AIQ82" s="176"/>
      <c r="AIR82" s="176"/>
      <c r="AIS82" s="176"/>
      <c r="AIT82" s="176"/>
      <c r="AIU82" s="176"/>
      <c r="AIV82" s="176"/>
      <c r="AIW82" s="176"/>
      <c r="AIX82" s="176"/>
      <c r="AIY82" s="176"/>
      <c r="AIZ82" s="176"/>
      <c r="AJA82" s="176"/>
      <c r="AJB82" s="176"/>
      <c r="AJC82" s="176"/>
      <c r="AJD82" s="176"/>
      <c r="AJE82" s="176"/>
      <c r="AJF82" s="176"/>
      <c r="AJG82" s="176"/>
      <c r="AJH82" s="176"/>
      <c r="AJI82" s="176"/>
      <c r="AJJ82" s="176"/>
      <c r="AJK82" s="176"/>
      <c r="AJL82" s="176"/>
      <c r="AJM82" s="176"/>
      <c r="AJN82" s="176"/>
      <c r="AJO82" s="176"/>
      <c r="AJP82" s="176"/>
      <c r="AJQ82" s="176"/>
      <c r="AJR82" s="176"/>
      <c r="AJS82" s="176"/>
      <c r="AJT82" s="176"/>
      <c r="AJU82" s="176"/>
      <c r="AJV82" s="176"/>
      <c r="AJW82" s="176"/>
      <c r="AJX82" s="176"/>
      <c r="AJY82" s="176"/>
      <c r="AJZ82" s="176"/>
      <c r="AKA82" s="176"/>
      <c r="AKB82" s="176"/>
      <c r="AKC82" s="176"/>
      <c r="AKD82" s="176"/>
      <c r="AKE82" s="176"/>
      <c r="AKF82" s="176"/>
      <c r="AKG82" s="176"/>
      <c r="AKH82" s="176"/>
      <c r="AKI82" s="176"/>
      <c r="AKJ82" s="176"/>
      <c r="AKK82" s="176"/>
      <c r="AKL82" s="176"/>
      <c r="AKM82" s="176"/>
      <c r="AKN82" s="176"/>
      <c r="AKO82" s="176"/>
      <c r="AKP82" s="176"/>
      <c r="AKQ82" s="176"/>
      <c r="AKR82" s="176"/>
      <c r="AKS82" s="176"/>
      <c r="AKT82" s="176"/>
      <c r="AKU82" s="176"/>
      <c r="AKV82" s="176"/>
      <c r="AKW82" s="176"/>
      <c r="AKX82" s="176"/>
      <c r="AKY82" s="176"/>
      <c r="AKZ82" s="176"/>
      <c r="ALA82" s="176"/>
      <c r="ALB82" s="176"/>
      <c r="ALC82" s="176"/>
      <c r="ALD82" s="176"/>
      <c r="ALE82" s="176"/>
      <c r="ALF82" s="176"/>
      <c r="ALG82" s="176"/>
      <c r="ALH82" s="176"/>
      <c r="ALI82" s="176"/>
      <c r="ALJ82" s="176"/>
      <c r="ALK82" s="176"/>
      <c r="ALL82" s="176"/>
      <c r="ALM82" s="176"/>
      <c r="ALN82" s="176"/>
      <c r="ALO82" s="176"/>
      <c r="ALP82" s="176"/>
      <c r="ALQ82" s="176"/>
      <c r="ALR82" s="176"/>
      <c r="ALS82" s="176"/>
      <c r="ALT82" s="176"/>
      <c r="ALU82" s="176"/>
      <c r="ALV82" s="176"/>
      <c r="ALW82" s="176"/>
      <c r="ALX82" s="176"/>
      <c r="ALY82" s="176"/>
      <c r="ALZ82" s="176"/>
      <c r="AMA82" s="176"/>
      <c r="AMB82" s="176"/>
      <c r="AMC82" s="176"/>
      <c r="AMD82" s="176"/>
      <c r="AME82" s="176"/>
      <c r="AMF82" s="176"/>
      <c r="AMG82" s="176"/>
      <c r="AMH82" s="176"/>
      <c r="AMI82" s="176"/>
      <c r="AMJ82" s="176"/>
      <c r="AMK82" s="176"/>
      <c r="AML82" s="176"/>
      <c r="AMM82" s="176"/>
      <c r="AMN82" s="176"/>
      <c r="AMO82" s="176"/>
      <c r="AMP82" s="176"/>
      <c r="AMQ82" s="176"/>
      <c r="AMR82" s="176"/>
      <c r="AMS82" s="176"/>
      <c r="AMT82" s="176"/>
      <c r="AMU82" s="176"/>
      <c r="AMV82" s="176"/>
      <c r="AMW82" s="176"/>
      <c r="AMX82" s="176"/>
      <c r="AMY82" s="176"/>
      <c r="AMZ82" s="176"/>
      <c r="ANA82" s="176"/>
      <c r="ANB82" s="176"/>
      <c r="ANC82" s="176"/>
      <c r="AND82" s="176"/>
      <c r="ANE82" s="176"/>
      <c r="ANF82" s="176"/>
      <c r="ANG82" s="176"/>
      <c r="ANH82" s="176"/>
      <c r="ANI82" s="176"/>
      <c r="ANJ82" s="176"/>
      <c r="ANK82" s="176"/>
      <c r="ANL82" s="176"/>
      <c r="ANM82" s="176"/>
      <c r="ANN82" s="176"/>
      <c r="ANO82" s="176"/>
      <c r="ANP82" s="176"/>
      <c r="ANQ82" s="176"/>
      <c r="ANR82" s="176"/>
      <c r="ANS82" s="176"/>
      <c r="ANT82" s="176"/>
      <c r="ANU82" s="176"/>
      <c r="ANV82" s="176"/>
      <c r="ANW82" s="176"/>
      <c r="ANX82" s="176"/>
      <c r="ANY82" s="176"/>
      <c r="ANZ82" s="176"/>
      <c r="AOA82" s="176"/>
      <c r="AOB82" s="176"/>
      <c r="AOC82" s="176"/>
      <c r="AOD82" s="176"/>
      <c r="AOE82" s="176"/>
      <c r="AOF82" s="176"/>
      <c r="AOG82" s="176"/>
      <c r="AOH82" s="176"/>
      <c r="AOI82" s="176"/>
      <c r="AOJ82" s="176"/>
      <c r="AOK82" s="176"/>
      <c r="AOL82" s="176"/>
      <c r="AOM82" s="176"/>
      <c r="AON82" s="176"/>
      <c r="AOO82" s="176"/>
      <c r="AOP82" s="176"/>
      <c r="AOQ82" s="176"/>
      <c r="AOR82" s="176"/>
      <c r="AOS82" s="176"/>
      <c r="AOT82" s="176"/>
      <c r="AOU82" s="176"/>
      <c r="AOV82" s="176"/>
      <c r="AOW82" s="176"/>
      <c r="AOX82" s="176"/>
      <c r="AOY82" s="176"/>
      <c r="AOZ82" s="176"/>
      <c r="APA82" s="176"/>
      <c r="APB82" s="176"/>
      <c r="APC82" s="176"/>
      <c r="APD82" s="176"/>
      <c r="APE82" s="176"/>
      <c r="APF82" s="176"/>
      <c r="APG82" s="176"/>
      <c r="APH82" s="176"/>
      <c r="API82" s="176"/>
      <c r="APJ82" s="176"/>
      <c r="APK82" s="176"/>
      <c r="APL82" s="176"/>
      <c r="APM82" s="176"/>
      <c r="APN82" s="176"/>
      <c r="APO82" s="176"/>
      <c r="APP82" s="176"/>
      <c r="APQ82" s="176"/>
      <c r="APR82" s="176"/>
      <c r="APS82" s="176"/>
      <c r="APT82" s="176"/>
      <c r="APU82" s="176"/>
      <c r="APV82" s="176"/>
      <c r="APW82" s="176"/>
      <c r="APX82" s="176"/>
      <c r="APY82" s="176"/>
      <c r="APZ82" s="176"/>
      <c r="AQA82" s="176"/>
      <c r="AQB82" s="176"/>
      <c r="AQC82" s="176"/>
      <c r="AQD82" s="176"/>
      <c r="AQE82" s="176"/>
      <c r="AQF82" s="176"/>
      <c r="AQG82" s="176"/>
      <c r="AQH82" s="176"/>
      <c r="AQI82" s="176"/>
      <c r="AQJ82" s="176"/>
      <c r="AQK82" s="176"/>
      <c r="AQL82" s="176"/>
      <c r="AQM82" s="176"/>
      <c r="AQN82" s="176"/>
      <c r="AQO82" s="176"/>
      <c r="AQP82" s="176"/>
      <c r="AQQ82" s="176"/>
      <c r="AQR82" s="176"/>
      <c r="AQS82" s="176"/>
      <c r="AQT82" s="176"/>
      <c r="AQU82" s="176"/>
      <c r="AQV82" s="176"/>
      <c r="AQW82" s="176"/>
      <c r="AQX82" s="176"/>
      <c r="AQY82" s="176"/>
      <c r="AQZ82" s="176"/>
      <c r="ARA82" s="176"/>
      <c r="ARB82" s="176"/>
      <c r="ARC82" s="176"/>
      <c r="ARD82" s="176"/>
      <c r="ARE82" s="176"/>
      <c r="ARF82" s="176"/>
      <c r="ARG82" s="176"/>
      <c r="ARH82" s="176"/>
      <c r="ARI82" s="176"/>
      <c r="ARJ82" s="176"/>
      <c r="ARK82" s="176"/>
      <c r="ARL82" s="176"/>
      <c r="ARM82" s="176"/>
      <c r="ARN82" s="176"/>
      <c r="ARO82" s="176"/>
      <c r="ARP82" s="176"/>
      <c r="ARQ82" s="176"/>
      <c r="ARR82" s="176"/>
      <c r="ARS82" s="176"/>
      <c r="ART82" s="176"/>
      <c r="ARU82" s="176"/>
      <c r="ARV82" s="176"/>
      <c r="ARW82" s="176"/>
      <c r="ARX82" s="176"/>
      <c r="ARY82" s="176"/>
      <c r="ARZ82" s="176"/>
      <c r="ASA82" s="176"/>
      <c r="ASB82" s="176"/>
      <c r="ASC82" s="176"/>
      <c r="ASD82" s="176"/>
      <c r="ASE82" s="176"/>
      <c r="ASF82" s="176"/>
      <c r="ASG82" s="176"/>
      <c r="ASH82" s="176"/>
      <c r="ASI82" s="176"/>
      <c r="ASJ82" s="176"/>
      <c r="ASK82" s="176"/>
      <c r="ASL82" s="176"/>
      <c r="ASM82" s="176"/>
      <c r="ASN82" s="176"/>
      <c r="ASO82" s="176"/>
      <c r="ASP82" s="176"/>
      <c r="ASQ82" s="176"/>
      <c r="ASR82" s="176"/>
      <c r="ASS82" s="176"/>
      <c r="AST82" s="176"/>
      <c r="ASU82" s="176"/>
      <c r="ASV82" s="176"/>
      <c r="ASW82" s="176"/>
      <c r="ASX82" s="176"/>
      <c r="ASY82" s="176"/>
      <c r="ASZ82" s="176"/>
      <c r="ATA82" s="176"/>
      <c r="ATB82" s="176"/>
      <c r="ATC82" s="176"/>
      <c r="ATD82" s="176"/>
      <c r="ATE82" s="176"/>
      <c r="ATF82" s="176"/>
      <c r="ATG82" s="176"/>
      <c r="ATH82" s="176"/>
      <c r="ATI82" s="176"/>
      <c r="ATJ82" s="176"/>
      <c r="ATK82" s="176"/>
      <c r="ATL82" s="176"/>
      <c r="ATM82" s="176"/>
      <c r="ATN82" s="176"/>
      <c r="ATO82" s="176"/>
      <c r="ATP82" s="176"/>
      <c r="ATQ82" s="176"/>
      <c r="ATR82" s="176"/>
      <c r="ATS82" s="176"/>
      <c r="ATT82" s="176"/>
      <c r="ATU82" s="176"/>
      <c r="ATV82" s="176"/>
      <c r="ATW82" s="176"/>
      <c r="ATX82" s="176"/>
      <c r="ATY82" s="176"/>
      <c r="ATZ82" s="176"/>
      <c r="AUA82" s="176"/>
      <c r="AUB82" s="176"/>
      <c r="AUC82" s="176"/>
      <c r="AUD82" s="176"/>
      <c r="AUE82" s="176"/>
      <c r="AUF82" s="176"/>
      <c r="AUG82" s="176"/>
      <c r="AUH82" s="176"/>
      <c r="AUI82" s="176"/>
      <c r="AUJ82" s="176"/>
      <c r="AUK82" s="176"/>
      <c r="AUL82" s="176"/>
      <c r="AUM82" s="176"/>
      <c r="AUN82" s="176"/>
      <c r="AUO82" s="176"/>
      <c r="AUP82" s="176"/>
      <c r="AUQ82" s="176"/>
      <c r="AUR82" s="176"/>
      <c r="AUS82" s="176"/>
      <c r="AUT82" s="176"/>
      <c r="AUU82" s="176"/>
      <c r="AUV82" s="176"/>
      <c r="AUW82" s="176"/>
      <c r="AUX82" s="176"/>
      <c r="AUY82" s="176"/>
      <c r="AUZ82" s="176"/>
      <c r="AVA82" s="176"/>
      <c r="AVB82" s="176"/>
      <c r="AVC82" s="176"/>
      <c r="AVD82" s="176"/>
      <c r="AVE82" s="176"/>
      <c r="AVF82" s="176"/>
      <c r="AVG82" s="176"/>
      <c r="AVH82" s="176"/>
      <c r="AVI82" s="176"/>
      <c r="AVJ82" s="176"/>
      <c r="AVK82" s="176"/>
      <c r="AVL82" s="176"/>
      <c r="AVM82" s="176"/>
      <c r="AVN82" s="176"/>
      <c r="AVO82" s="176"/>
      <c r="AVP82" s="176"/>
      <c r="AVQ82" s="176"/>
      <c r="AVR82" s="176"/>
      <c r="AVS82" s="176"/>
      <c r="AVT82" s="176"/>
      <c r="AVU82" s="176"/>
      <c r="AVV82" s="176"/>
      <c r="AVW82" s="176"/>
      <c r="AVX82" s="176"/>
      <c r="AVY82" s="176"/>
      <c r="AVZ82" s="176"/>
      <c r="AWA82" s="176"/>
      <c r="AWB82" s="176"/>
      <c r="AWC82" s="176"/>
      <c r="AWD82" s="176"/>
      <c r="AWE82" s="176"/>
      <c r="AWF82" s="176"/>
      <c r="AWG82" s="176"/>
      <c r="AWH82" s="176"/>
      <c r="AWI82" s="176"/>
      <c r="AWJ82" s="176"/>
      <c r="AWK82" s="176"/>
      <c r="AWL82" s="176"/>
      <c r="AWM82" s="176"/>
      <c r="AWN82" s="176"/>
      <c r="AWO82" s="176"/>
      <c r="AWP82" s="176"/>
      <c r="AWQ82" s="176"/>
      <c r="AWR82" s="176"/>
      <c r="AWS82" s="176"/>
      <c r="AWT82" s="176"/>
      <c r="AWU82" s="176"/>
      <c r="AWV82" s="176"/>
      <c r="AWW82" s="176"/>
      <c r="AWX82" s="176"/>
      <c r="AWY82" s="176"/>
      <c r="AWZ82" s="176"/>
      <c r="AXA82" s="176"/>
      <c r="AXB82" s="176"/>
      <c r="AXC82" s="176"/>
      <c r="AXD82" s="176"/>
      <c r="AXE82" s="176"/>
      <c r="AXF82" s="176"/>
      <c r="AXG82" s="176"/>
      <c r="AXH82" s="176"/>
      <c r="AXI82" s="176"/>
      <c r="AXJ82" s="176"/>
      <c r="AXK82" s="176"/>
      <c r="AXL82" s="176"/>
      <c r="AXM82" s="176"/>
      <c r="AXN82" s="176"/>
      <c r="AXO82" s="176"/>
      <c r="AXP82" s="176"/>
      <c r="AXQ82" s="176"/>
      <c r="AXR82" s="176"/>
      <c r="AXS82" s="176"/>
      <c r="AXT82" s="176"/>
      <c r="AXU82" s="176"/>
      <c r="AXV82" s="176"/>
      <c r="AXW82" s="176"/>
      <c r="AXX82" s="176"/>
      <c r="AXY82" s="176"/>
      <c r="AXZ82" s="176"/>
      <c r="AYA82" s="176"/>
      <c r="AYB82" s="176"/>
      <c r="AYC82" s="176"/>
      <c r="AYD82" s="176"/>
      <c r="AYE82" s="176"/>
      <c r="AYF82" s="176"/>
      <c r="AYG82" s="176"/>
      <c r="AYH82" s="176"/>
      <c r="AYI82" s="176"/>
      <c r="AYJ82" s="176"/>
      <c r="AYK82" s="176"/>
      <c r="AYL82" s="176"/>
      <c r="AYM82" s="176"/>
      <c r="AYN82" s="176"/>
      <c r="AYO82" s="176"/>
      <c r="AYP82" s="176"/>
      <c r="AYQ82" s="176"/>
      <c r="AYR82" s="176"/>
      <c r="AYS82" s="176"/>
      <c r="AYT82" s="176"/>
      <c r="AYU82" s="176"/>
      <c r="AYV82" s="176"/>
      <c r="AYW82" s="176"/>
      <c r="AYX82" s="176"/>
      <c r="AYY82" s="176"/>
      <c r="AYZ82" s="176"/>
      <c r="AZA82" s="176"/>
      <c r="AZB82" s="176"/>
      <c r="AZC82" s="176"/>
      <c r="AZD82" s="176"/>
      <c r="AZE82" s="176"/>
      <c r="AZF82" s="176"/>
      <c r="AZG82" s="176"/>
      <c r="AZH82" s="176"/>
      <c r="AZI82" s="176"/>
      <c r="AZJ82" s="176"/>
      <c r="AZK82" s="176"/>
      <c r="AZL82" s="176"/>
      <c r="AZM82" s="176"/>
      <c r="AZN82" s="176"/>
      <c r="AZO82" s="176"/>
      <c r="AZP82" s="176"/>
      <c r="AZQ82" s="176"/>
      <c r="AZR82" s="176"/>
      <c r="AZS82" s="176"/>
      <c r="AZT82" s="176"/>
      <c r="AZU82" s="176"/>
      <c r="AZV82" s="176"/>
      <c r="AZW82" s="176"/>
      <c r="AZX82" s="176"/>
      <c r="AZY82" s="176"/>
      <c r="AZZ82" s="176"/>
      <c r="BAA82" s="176"/>
      <c r="BAB82" s="176"/>
      <c r="BAC82" s="176"/>
      <c r="BAD82" s="176"/>
      <c r="BAE82" s="176"/>
      <c r="BAF82" s="176"/>
      <c r="BAG82" s="176"/>
      <c r="BAH82" s="176"/>
      <c r="BAI82" s="176"/>
      <c r="BAJ82" s="176"/>
      <c r="BAK82" s="176"/>
      <c r="BAL82" s="176"/>
      <c r="BAM82" s="176"/>
      <c r="BAN82" s="176"/>
      <c r="BAO82" s="176"/>
      <c r="BAP82" s="176"/>
      <c r="BAQ82" s="176"/>
      <c r="BAR82" s="176"/>
      <c r="BAS82" s="176"/>
      <c r="BAT82" s="176"/>
      <c r="BAU82" s="176"/>
      <c r="BAV82" s="176"/>
      <c r="BAW82" s="176"/>
      <c r="BAX82" s="176"/>
      <c r="BAY82" s="176"/>
      <c r="BAZ82" s="176"/>
      <c r="BBA82" s="176"/>
      <c r="BBB82" s="176"/>
      <c r="BBC82" s="176"/>
      <c r="BBD82" s="176"/>
      <c r="BBE82" s="176"/>
      <c r="BBF82" s="176"/>
      <c r="BBG82" s="176"/>
      <c r="BBH82" s="176"/>
      <c r="BBI82" s="176"/>
      <c r="BBJ82" s="176"/>
      <c r="BBK82" s="176"/>
      <c r="BBL82" s="176"/>
      <c r="BBM82" s="176"/>
      <c r="BBN82" s="176"/>
      <c r="BBO82" s="176"/>
      <c r="BBP82" s="176"/>
      <c r="BBQ82" s="176"/>
      <c r="BBR82" s="176"/>
      <c r="BBS82" s="176"/>
      <c r="BBT82" s="176"/>
      <c r="BBU82" s="176"/>
      <c r="BBV82" s="176"/>
      <c r="BBW82" s="176"/>
      <c r="BBX82" s="176"/>
      <c r="BBY82" s="176"/>
      <c r="BBZ82" s="176"/>
      <c r="BCA82" s="176"/>
      <c r="BCB82" s="176"/>
      <c r="BCC82" s="176"/>
      <c r="BCD82" s="176"/>
      <c r="BCE82" s="176"/>
      <c r="BCF82" s="176"/>
      <c r="BCG82" s="176"/>
      <c r="BCH82" s="176"/>
      <c r="BCI82" s="176"/>
      <c r="BCJ82" s="176"/>
      <c r="BCK82" s="176"/>
      <c r="BCL82" s="176"/>
      <c r="BCM82" s="176"/>
      <c r="BCN82" s="176"/>
      <c r="BCO82" s="176"/>
      <c r="BCP82" s="176"/>
      <c r="BCQ82" s="176"/>
      <c r="BCR82" s="176"/>
      <c r="BCS82" s="176"/>
      <c r="BCT82" s="176"/>
      <c r="BCU82" s="176"/>
      <c r="BCV82" s="176"/>
      <c r="BCW82" s="176"/>
      <c r="BCX82" s="176"/>
      <c r="BCY82" s="176"/>
      <c r="BCZ82" s="176"/>
      <c r="BDA82" s="176"/>
      <c r="BDB82" s="176"/>
      <c r="BDC82" s="176"/>
      <c r="BDD82" s="176"/>
      <c r="BDE82" s="176"/>
      <c r="BDF82" s="176"/>
      <c r="BDG82" s="176"/>
      <c r="BDH82" s="176"/>
      <c r="BDI82" s="176"/>
      <c r="BDJ82" s="176"/>
      <c r="BDK82" s="176"/>
      <c r="BDL82" s="176"/>
      <c r="BDM82" s="176"/>
      <c r="BDN82" s="176"/>
      <c r="BDO82" s="176"/>
      <c r="BDP82" s="176"/>
      <c r="BDQ82" s="176"/>
      <c r="BDR82" s="176"/>
      <c r="BDS82" s="176"/>
      <c r="BDT82" s="176"/>
      <c r="BDU82" s="176"/>
      <c r="BDV82" s="176"/>
      <c r="BDW82" s="176"/>
      <c r="BDX82" s="176"/>
      <c r="BDY82" s="176"/>
      <c r="BDZ82" s="176"/>
      <c r="BEA82" s="176"/>
      <c r="BEB82" s="176"/>
      <c r="BEC82" s="176"/>
      <c r="BED82" s="176"/>
      <c r="BEE82" s="176"/>
      <c r="BEF82" s="176"/>
      <c r="BEG82" s="176"/>
      <c r="BEH82" s="176"/>
      <c r="BEI82" s="176"/>
      <c r="BEJ82" s="176"/>
      <c r="BEK82" s="176"/>
      <c r="BEL82" s="176"/>
      <c r="BEM82" s="176"/>
      <c r="BEN82" s="176"/>
      <c r="BEO82" s="176"/>
      <c r="BEP82" s="176"/>
      <c r="BEQ82" s="176"/>
      <c r="BER82" s="176"/>
      <c r="BES82" s="176"/>
      <c r="BET82" s="176"/>
      <c r="BEU82" s="176"/>
      <c r="BEV82" s="176"/>
      <c r="BEW82" s="176"/>
      <c r="BEX82" s="176"/>
      <c r="BEY82" s="176"/>
      <c r="BEZ82" s="176"/>
      <c r="BFA82" s="176"/>
      <c r="BFB82" s="176"/>
      <c r="BFC82" s="176"/>
      <c r="BFD82" s="176"/>
      <c r="BFE82" s="176"/>
      <c r="BFF82" s="176"/>
      <c r="BFG82" s="176"/>
      <c r="BFH82" s="176"/>
      <c r="BFI82" s="176"/>
      <c r="BFJ82" s="176"/>
      <c r="BFK82" s="176"/>
      <c r="BFL82" s="176"/>
      <c r="BFM82" s="176"/>
      <c r="BFN82" s="176"/>
      <c r="BFO82" s="176"/>
      <c r="BFP82" s="176"/>
      <c r="BFQ82" s="176"/>
      <c r="BFR82" s="176"/>
      <c r="BFS82" s="176"/>
      <c r="BFT82" s="176"/>
      <c r="BFU82" s="176"/>
      <c r="BFV82" s="176"/>
      <c r="BFW82" s="176"/>
      <c r="BFX82" s="176"/>
      <c r="BFY82" s="176"/>
      <c r="BFZ82" s="176"/>
      <c r="BGA82" s="176"/>
      <c r="BGB82" s="176"/>
      <c r="BGC82" s="176"/>
      <c r="BGD82" s="176"/>
      <c r="BGE82" s="176"/>
      <c r="BGF82" s="176"/>
      <c r="BGG82" s="176"/>
      <c r="BGH82" s="176"/>
      <c r="BGI82" s="176"/>
      <c r="BGJ82" s="176"/>
      <c r="BGK82" s="176"/>
      <c r="BGL82" s="176"/>
      <c r="BGM82" s="176"/>
      <c r="BGN82" s="176"/>
      <c r="BGO82" s="176"/>
      <c r="BGP82" s="176"/>
      <c r="BGQ82" s="176"/>
      <c r="BGR82" s="176"/>
      <c r="BGS82" s="176"/>
      <c r="BGT82" s="176"/>
      <c r="BGU82" s="176"/>
      <c r="BGV82" s="176"/>
      <c r="BGW82" s="176"/>
      <c r="BGX82" s="176"/>
      <c r="BGY82" s="176"/>
      <c r="BGZ82" s="176"/>
      <c r="BHA82" s="176"/>
      <c r="BHB82" s="176"/>
      <c r="BHC82" s="176"/>
      <c r="BHD82" s="176"/>
      <c r="BHE82" s="176"/>
      <c r="BHF82" s="176"/>
      <c r="BHG82" s="176"/>
      <c r="BHH82" s="176"/>
      <c r="BHI82" s="176"/>
      <c r="BHJ82" s="176"/>
      <c r="BHK82" s="176"/>
      <c r="BHL82" s="176"/>
      <c r="BHM82" s="176"/>
      <c r="BHN82" s="176"/>
      <c r="BHO82" s="176"/>
      <c r="BHP82" s="176"/>
      <c r="BHQ82" s="176"/>
      <c r="BHR82" s="176"/>
      <c r="BHS82" s="176"/>
      <c r="BHT82" s="176"/>
      <c r="BHU82" s="176"/>
      <c r="BHV82" s="176"/>
      <c r="BHW82" s="176"/>
      <c r="BHX82" s="176"/>
      <c r="BHY82" s="176"/>
      <c r="BHZ82" s="176"/>
      <c r="BIA82" s="176"/>
      <c r="BIB82" s="176"/>
      <c r="BIC82" s="176"/>
      <c r="BID82" s="176"/>
      <c r="BIE82" s="176"/>
      <c r="BIF82" s="176"/>
      <c r="BIG82" s="176"/>
      <c r="BIH82" s="176"/>
      <c r="BII82" s="176"/>
      <c r="BIJ82" s="176"/>
      <c r="BIK82" s="176"/>
      <c r="BIL82" s="176"/>
      <c r="BIM82" s="176"/>
      <c r="BIN82" s="176"/>
      <c r="BIO82" s="176"/>
      <c r="BIP82" s="176"/>
      <c r="BIQ82" s="176"/>
      <c r="BIR82" s="176"/>
      <c r="BIS82" s="176"/>
      <c r="BIT82" s="176"/>
      <c r="BIU82" s="176"/>
      <c r="BIV82" s="176"/>
      <c r="BIW82" s="176"/>
      <c r="BIX82" s="176"/>
      <c r="BIY82" s="176"/>
      <c r="BIZ82" s="176"/>
      <c r="BJA82" s="176"/>
      <c r="BJB82" s="176"/>
      <c r="BJC82" s="176"/>
      <c r="BJD82" s="176"/>
      <c r="BJE82" s="176"/>
      <c r="BJF82" s="176"/>
      <c r="BJG82" s="176"/>
      <c r="BJH82" s="176"/>
      <c r="BJI82" s="176"/>
      <c r="BJJ82" s="176"/>
      <c r="BJK82" s="176"/>
      <c r="BJL82" s="176"/>
      <c r="BJM82" s="176"/>
      <c r="BJN82" s="176"/>
      <c r="BJO82" s="176"/>
      <c r="BJP82" s="176"/>
      <c r="BJQ82" s="176"/>
      <c r="BJR82" s="176"/>
      <c r="BJS82" s="176"/>
      <c r="BJT82" s="176"/>
      <c r="BJU82" s="176"/>
      <c r="BJV82" s="176"/>
      <c r="BJW82" s="176"/>
      <c r="BJX82" s="176"/>
      <c r="BJY82" s="176"/>
      <c r="BJZ82" s="176"/>
      <c r="BKA82" s="176"/>
      <c r="BKB82" s="176"/>
      <c r="BKC82" s="176"/>
      <c r="BKD82" s="176"/>
      <c r="BKE82" s="176"/>
      <c r="BKF82" s="176"/>
      <c r="BKG82" s="176"/>
      <c r="BKH82" s="176"/>
      <c r="BKI82" s="176"/>
      <c r="BKJ82" s="176"/>
      <c r="BKK82" s="176"/>
      <c r="BKL82" s="176"/>
      <c r="BKM82" s="176"/>
      <c r="BKN82" s="176"/>
      <c r="BKO82" s="176"/>
      <c r="BKP82" s="176"/>
      <c r="BKQ82" s="176"/>
      <c r="BKR82" s="176"/>
      <c r="BKS82" s="176"/>
      <c r="BKT82" s="176"/>
      <c r="BKU82" s="176"/>
      <c r="BKV82" s="176"/>
      <c r="BKW82" s="176"/>
      <c r="BKX82" s="176"/>
      <c r="BKY82" s="176"/>
      <c r="BKZ82" s="176"/>
      <c r="BLA82" s="176"/>
      <c r="BLB82" s="176"/>
      <c r="BLC82" s="176"/>
      <c r="BLD82" s="176"/>
      <c r="BLE82" s="176"/>
      <c r="BLF82" s="176"/>
      <c r="BLG82" s="176"/>
      <c r="BLH82" s="176"/>
      <c r="BLI82" s="176"/>
      <c r="BLJ82" s="176"/>
      <c r="BLK82" s="176"/>
      <c r="BLL82" s="176"/>
      <c r="BLM82" s="176"/>
      <c r="BLN82" s="176"/>
      <c r="BLO82" s="176"/>
      <c r="BLP82" s="176"/>
      <c r="BLQ82" s="176"/>
      <c r="BLR82" s="176"/>
      <c r="BLS82" s="176"/>
      <c r="BLT82" s="176"/>
      <c r="BLU82" s="176"/>
      <c r="BLV82" s="176"/>
      <c r="BLW82" s="176"/>
      <c r="BLX82" s="176"/>
      <c r="BLY82" s="176"/>
      <c r="BLZ82" s="176"/>
      <c r="BMA82" s="176"/>
      <c r="BMB82" s="176"/>
      <c r="BMC82" s="176"/>
      <c r="BMD82" s="176"/>
      <c r="BME82" s="176"/>
      <c r="BMF82" s="176"/>
      <c r="BMG82" s="176"/>
      <c r="BMH82" s="176"/>
      <c r="BMI82" s="176"/>
      <c r="BMJ82" s="176"/>
      <c r="BMK82" s="176"/>
      <c r="BML82" s="176"/>
      <c r="BMM82" s="176"/>
      <c r="BMN82" s="176"/>
      <c r="BMO82" s="176"/>
      <c r="BMP82" s="176"/>
      <c r="BMQ82" s="176"/>
      <c r="BMR82" s="176"/>
      <c r="BMS82" s="176"/>
      <c r="BMT82" s="176"/>
      <c r="BMU82" s="176"/>
      <c r="BMV82" s="176"/>
      <c r="BMW82" s="176"/>
      <c r="BMX82" s="176"/>
      <c r="BMY82" s="176"/>
      <c r="BMZ82" s="176"/>
      <c r="BNA82" s="176"/>
      <c r="BNB82" s="176"/>
      <c r="BNC82" s="176"/>
      <c r="BND82" s="176"/>
      <c r="BNE82" s="176"/>
      <c r="BNF82" s="176"/>
      <c r="BNG82" s="176"/>
      <c r="BNH82" s="176"/>
      <c r="BNI82" s="176"/>
      <c r="BNJ82" s="176"/>
      <c r="BNK82" s="176"/>
      <c r="BNL82" s="176"/>
      <c r="BNM82" s="176"/>
      <c r="BNN82" s="176"/>
      <c r="BNO82" s="176"/>
      <c r="BNP82" s="176"/>
      <c r="BNQ82" s="176"/>
      <c r="BNR82" s="176"/>
      <c r="BNS82" s="176"/>
      <c r="BNT82" s="176"/>
      <c r="BNU82" s="176"/>
      <c r="BNV82" s="176"/>
      <c r="BNW82" s="176"/>
      <c r="BNX82" s="176"/>
      <c r="BNY82" s="176"/>
      <c r="BNZ82" s="176"/>
      <c r="BOA82" s="176"/>
      <c r="BOB82" s="176"/>
      <c r="BOC82" s="176"/>
      <c r="BOD82" s="176"/>
      <c r="BOE82" s="176"/>
      <c r="BOF82" s="176"/>
      <c r="BOG82" s="176"/>
      <c r="BOH82" s="176"/>
      <c r="BOI82" s="176"/>
      <c r="BOJ82" s="176"/>
      <c r="BOK82" s="176"/>
      <c r="BOL82" s="176"/>
      <c r="BOM82" s="176"/>
      <c r="BON82" s="176"/>
      <c r="BOO82" s="176"/>
      <c r="BOP82" s="176"/>
      <c r="BOQ82" s="176"/>
      <c r="BOR82" s="176"/>
      <c r="BOS82" s="176"/>
      <c r="BOT82" s="176"/>
      <c r="BOU82" s="176"/>
      <c r="BOV82" s="176"/>
      <c r="BOW82" s="176"/>
      <c r="BOX82" s="176"/>
      <c r="BOY82" s="176"/>
      <c r="BOZ82" s="176"/>
      <c r="BPA82" s="176"/>
      <c r="BPB82" s="176"/>
      <c r="BPC82" s="176"/>
      <c r="BPD82" s="176"/>
      <c r="BPE82" s="176"/>
      <c r="BPF82" s="176"/>
      <c r="BPG82" s="176"/>
      <c r="BPH82" s="176"/>
      <c r="BPI82" s="176"/>
      <c r="BPJ82" s="176"/>
      <c r="BPK82" s="176"/>
      <c r="BPL82" s="176"/>
      <c r="BPM82" s="176"/>
      <c r="BPN82" s="176"/>
      <c r="BPO82" s="176"/>
      <c r="BPP82" s="176"/>
      <c r="BPQ82" s="176"/>
      <c r="BPR82" s="176"/>
      <c r="BPS82" s="176"/>
      <c r="BPT82" s="176"/>
      <c r="BPU82" s="176"/>
      <c r="BPV82" s="176"/>
      <c r="BPW82" s="176"/>
      <c r="BPX82" s="176"/>
      <c r="BPY82" s="176"/>
      <c r="BPZ82" s="176"/>
      <c r="BQA82" s="176"/>
      <c r="BQB82" s="176"/>
      <c r="BQC82" s="176"/>
      <c r="BQD82" s="176"/>
      <c r="BQE82" s="176"/>
      <c r="BQF82" s="176"/>
      <c r="BQG82" s="176"/>
      <c r="BQH82" s="176"/>
      <c r="BQI82" s="176"/>
      <c r="BQJ82" s="176"/>
      <c r="BQK82" s="176"/>
      <c r="BQL82" s="176"/>
      <c r="BQM82" s="176"/>
      <c r="BQN82" s="176"/>
      <c r="BQO82" s="176"/>
      <c r="BQP82" s="176"/>
      <c r="BQQ82" s="176"/>
      <c r="BQR82" s="176"/>
      <c r="BQS82" s="176"/>
      <c r="BQT82" s="176"/>
      <c r="BQU82" s="176"/>
      <c r="BQV82" s="176"/>
      <c r="BQW82" s="176"/>
      <c r="BQX82" s="176"/>
      <c r="BQY82" s="176"/>
      <c r="BQZ82" s="176"/>
      <c r="BRA82" s="176"/>
      <c r="BRB82" s="176"/>
      <c r="BRC82" s="176"/>
      <c r="BRD82" s="176"/>
      <c r="BRE82" s="176"/>
      <c r="BRF82" s="176"/>
      <c r="BRG82" s="176"/>
      <c r="BRH82" s="176"/>
      <c r="BRI82" s="176"/>
      <c r="BRJ82" s="176"/>
      <c r="BRK82" s="176"/>
      <c r="BRL82" s="176"/>
      <c r="BRM82" s="176"/>
      <c r="BRN82" s="176"/>
      <c r="BRO82" s="176"/>
      <c r="BRP82" s="176"/>
      <c r="BRQ82" s="176"/>
      <c r="BRR82" s="176"/>
      <c r="BRS82" s="176"/>
      <c r="BRT82" s="176"/>
      <c r="BRU82" s="176"/>
      <c r="BRV82" s="176"/>
      <c r="BRW82" s="176"/>
      <c r="BRX82" s="176"/>
      <c r="BRY82" s="176"/>
      <c r="BRZ82" s="176"/>
      <c r="BSA82" s="176"/>
      <c r="BSB82" s="176"/>
      <c r="BSC82" s="176"/>
      <c r="BSD82" s="176"/>
      <c r="BSE82" s="176"/>
      <c r="BSF82" s="176"/>
      <c r="BSG82" s="176"/>
      <c r="BSH82" s="176"/>
      <c r="BSI82" s="176"/>
      <c r="BSJ82" s="176"/>
      <c r="BSK82" s="176"/>
      <c r="BSL82" s="176"/>
      <c r="BSM82" s="176"/>
      <c r="BSN82" s="176"/>
      <c r="BSO82" s="176"/>
      <c r="BSP82" s="176"/>
      <c r="BSQ82" s="176"/>
      <c r="BSR82" s="176"/>
      <c r="BSS82" s="176"/>
      <c r="BST82" s="176"/>
      <c r="BSU82" s="176"/>
      <c r="BSV82" s="176"/>
      <c r="BSW82" s="176"/>
      <c r="BSX82" s="176"/>
      <c r="BSY82" s="176"/>
      <c r="BSZ82" s="176"/>
      <c r="BTA82" s="176"/>
      <c r="BTB82" s="176"/>
      <c r="BTC82" s="176"/>
      <c r="BTD82" s="176"/>
      <c r="BTE82" s="176"/>
      <c r="BTF82" s="176"/>
      <c r="BTG82" s="176"/>
      <c r="BTH82" s="176"/>
      <c r="BTI82" s="176"/>
      <c r="BTJ82" s="176"/>
      <c r="BTK82" s="176"/>
      <c r="BTL82" s="176"/>
      <c r="BTM82" s="176"/>
      <c r="BTN82" s="176"/>
      <c r="BTO82" s="176"/>
      <c r="BTP82" s="176"/>
      <c r="BTQ82" s="176"/>
      <c r="BTR82" s="176"/>
      <c r="BTS82" s="176"/>
      <c r="BTT82" s="176"/>
      <c r="BTU82" s="176"/>
      <c r="BTV82" s="176"/>
      <c r="BTW82" s="176"/>
      <c r="BTX82" s="176"/>
      <c r="BTY82" s="176"/>
      <c r="BTZ82" s="176"/>
      <c r="BUA82" s="176"/>
      <c r="BUB82" s="176"/>
      <c r="BUC82" s="176"/>
      <c r="BUD82" s="176"/>
      <c r="BUE82" s="176"/>
      <c r="BUF82" s="176"/>
      <c r="BUG82" s="176"/>
      <c r="BUH82" s="176"/>
      <c r="BUI82" s="176"/>
      <c r="BUJ82" s="176"/>
      <c r="BUK82" s="176"/>
      <c r="BUL82" s="176"/>
      <c r="BUM82" s="176"/>
      <c r="BUN82" s="176"/>
      <c r="BUO82" s="176"/>
      <c r="BUP82" s="176"/>
      <c r="BUQ82" s="176"/>
      <c r="BUR82" s="176"/>
      <c r="BUS82" s="176"/>
      <c r="BUT82" s="176"/>
      <c r="BUU82" s="176"/>
      <c r="BUV82" s="176"/>
      <c r="BUW82" s="176"/>
      <c r="BUX82" s="176"/>
      <c r="BUY82" s="176"/>
      <c r="BUZ82" s="176"/>
      <c r="BVA82" s="176"/>
      <c r="BVB82" s="176"/>
      <c r="BVC82" s="176"/>
      <c r="BVD82" s="176"/>
      <c r="BVE82" s="176"/>
      <c r="BVF82" s="176"/>
      <c r="BVG82" s="176"/>
      <c r="BVH82" s="176"/>
      <c r="BVI82" s="176"/>
      <c r="BVJ82" s="176"/>
      <c r="BVK82" s="176"/>
      <c r="BVL82" s="176"/>
      <c r="BVM82" s="176"/>
      <c r="BVN82" s="176"/>
      <c r="BVO82" s="176"/>
      <c r="BVP82" s="176"/>
      <c r="BVQ82" s="176"/>
      <c r="BVR82" s="176"/>
      <c r="BVS82" s="176"/>
      <c r="BVT82" s="176"/>
      <c r="BVU82" s="176"/>
      <c r="BVV82" s="176"/>
      <c r="BVW82" s="176"/>
      <c r="BVX82" s="176"/>
      <c r="BVY82" s="176"/>
      <c r="BVZ82" s="176"/>
      <c r="BWA82" s="176"/>
      <c r="BWB82" s="176"/>
      <c r="BWC82" s="176"/>
      <c r="BWD82" s="176"/>
      <c r="BWE82" s="176"/>
      <c r="BWF82" s="176"/>
      <c r="BWG82" s="176"/>
      <c r="BWH82" s="176"/>
      <c r="BWI82" s="176"/>
      <c r="BWJ82" s="176"/>
      <c r="BWK82" s="176"/>
      <c r="BWL82" s="176"/>
      <c r="BWM82" s="176"/>
      <c r="BWN82" s="176"/>
      <c r="BWO82" s="176"/>
      <c r="BWP82" s="176"/>
      <c r="BWQ82" s="176"/>
      <c r="BWR82" s="176"/>
      <c r="BWS82" s="176"/>
      <c r="BWT82" s="176"/>
      <c r="BWU82" s="176"/>
      <c r="BWV82" s="176"/>
      <c r="BWW82" s="176"/>
      <c r="BWX82" s="176"/>
      <c r="BWY82" s="176"/>
      <c r="BWZ82" s="176"/>
      <c r="BXA82" s="176"/>
      <c r="BXB82" s="176"/>
      <c r="BXC82" s="176"/>
      <c r="BXD82" s="176"/>
      <c r="BXE82" s="176"/>
      <c r="BXF82" s="176"/>
      <c r="BXG82" s="176"/>
      <c r="BXH82" s="176"/>
      <c r="BXI82" s="176"/>
      <c r="BXJ82" s="176"/>
      <c r="BXK82" s="176"/>
      <c r="BXL82" s="176"/>
      <c r="BXM82" s="176"/>
      <c r="BXN82" s="176"/>
      <c r="BXO82" s="176"/>
      <c r="BXP82" s="176"/>
      <c r="BXQ82" s="176"/>
      <c r="BXR82" s="176"/>
      <c r="BXS82" s="176"/>
      <c r="BXT82" s="176"/>
      <c r="BXU82" s="176"/>
      <c r="BXV82" s="176"/>
      <c r="BXW82" s="176"/>
      <c r="BXX82" s="176"/>
      <c r="BXY82" s="176"/>
      <c r="BXZ82" s="176"/>
      <c r="BYA82" s="176"/>
      <c r="BYB82" s="176"/>
      <c r="BYC82" s="176"/>
      <c r="BYD82" s="176"/>
      <c r="BYE82" s="176"/>
      <c r="BYF82" s="176"/>
      <c r="BYG82" s="176"/>
      <c r="BYH82" s="176"/>
      <c r="BYI82" s="176"/>
      <c r="BYJ82" s="176"/>
      <c r="BYK82" s="176"/>
      <c r="BYL82" s="176"/>
      <c r="BYM82" s="176"/>
      <c r="BYN82" s="176"/>
      <c r="BYO82" s="176"/>
      <c r="BYP82" s="176"/>
      <c r="BYQ82" s="176"/>
      <c r="BYR82" s="176"/>
      <c r="BYS82" s="176"/>
      <c r="BYT82" s="176"/>
      <c r="BYU82" s="176"/>
      <c r="BYV82" s="176"/>
      <c r="BYW82" s="176"/>
      <c r="BYX82" s="176"/>
      <c r="BYY82" s="176"/>
      <c r="BYZ82" s="176"/>
      <c r="BZA82" s="176"/>
      <c r="BZB82" s="176"/>
      <c r="BZC82" s="176"/>
      <c r="BZD82" s="176"/>
      <c r="BZE82" s="176"/>
      <c r="BZF82" s="176"/>
      <c r="BZG82" s="176"/>
      <c r="BZH82" s="176"/>
      <c r="BZI82" s="176"/>
      <c r="BZJ82" s="176"/>
      <c r="BZK82" s="176"/>
      <c r="BZL82" s="176"/>
      <c r="BZM82" s="176"/>
      <c r="BZN82" s="176"/>
      <c r="BZO82" s="176"/>
      <c r="BZP82" s="176"/>
      <c r="BZQ82" s="176"/>
      <c r="BZR82" s="176"/>
      <c r="BZS82" s="176"/>
      <c r="BZT82" s="176"/>
      <c r="BZU82" s="176"/>
      <c r="BZV82" s="176"/>
      <c r="BZW82" s="176"/>
      <c r="BZX82" s="176"/>
      <c r="BZY82" s="176"/>
      <c r="BZZ82" s="176"/>
      <c r="CAA82" s="176"/>
      <c r="CAB82" s="176"/>
      <c r="CAC82" s="176"/>
      <c r="CAD82" s="176"/>
      <c r="CAE82" s="176"/>
      <c r="CAF82" s="176"/>
      <c r="CAG82" s="176"/>
      <c r="CAH82" s="176"/>
      <c r="CAI82" s="176"/>
      <c r="CAJ82" s="176"/>
      <c r="CAK82" s="176"/>
      <c r="CAL82" s="176"/>
      <c r="CAM82" s="176"/>
      <c r="CAN82" s="176"/>
      <c r="CAO82" s="176"/>
      <c r="CAP82" s="176"/>
      <c r="CAQ82" s="176"/>
      <c r="CAR82" s="176"/>
      <c r="CAS82" s="176"/>
      <c r="CAT82" s="176"/>
      <c r="CAU82" s="176"/>
      <c r="CAV82" s="176"/>
      <c r="CAW82" s="176"/>
      <c r="CAX82" s="176"/>
      <c r="CAY82" s="176"/>
      <c r="CAZ82" s="176"/>
      <c r="CBA82" s="176"/>
      <c r="CBB82" s="176"/>
      <c r="CBC82" s="176"/>
      <c r="CBD82" s="176"/>
      <c r="CBE82" s="176"/>
      <c r="CBF82" s="176"/>
      <c r="CBG82" s="176"/>
      <c r="CBH82" s="176"/>
      <c r="CBI82" s="176"/>
      <c r="CBJ82" s="176"/>
      <c r="CBK82" s="176"/>
      <c r="CBL82" s="176"/>
      <c r="CBM82" s="176"/>
      <c r="CBN82" s="176"/>
      <c r="CBO82" s="176"/>
      <c r="CBP82" s="176"/>
      <c r="CBQ82" s="176"/>
      <c r="CBR82" s="176"/>
      <c r="CBS82" s="176"/>
      <c r="CBT82" s="176"/>
      <c r="CBU82" s="176"/>
      <c r="CBV82" s="176"/>
      <c r="CBW82" s="176"/>
      <c r="CBX82" s="176"/>
      <c r="CBY82" s="176"/>
      <c r="CBZ82" s="176"/>
      <c r="CCA82" s="176"/>
      <c r="CCB82" s="176"/>
      <c r="CCC82" s="176"/>
      <c r="CCD82" s="176"/>
      <c r="CCE82" s="176"/>
      <c r="CCF82" s="176"/>
      <c r="CCG82" s="176"/>
      <c r="CCH82" s="176"/>
      <c r="CCI82" s="176"/>
      <c r="CCJ82" s="176"/>
      <c r="CCK82" s="176"/>
      <c r="CCL82" s="176"/>
      <c r="CCM82" s="176"/>
      <c r="CCN82" s="176"/>
      <c r="CCO82" s="176"/>
      <c r="CCP82" s="176"/>
      <c r="CCQ82" s="176"/>
      <c r="CCR82" s="176"/>
      <c r="CCS82" s="176"/>
      <c r="CCT82" s="176"/>
      <c r="CCU82" s="176"/>
      <c r="CCV82" s="176"/>
      <c r="CCW82" s="176"/>
      <c r="CCX82" s="176"/>
      <c r="CCY82" s="176"/>
      <c r="CCZ82" s="176"/>
      <c r="CDA82" s="176"/>
      <c r="CDB82" s="176"/>
      <c r="CDC82" s="176"/>
      <c r="CDD82" s="176"/>
      <c r="CDE82" s="176"/>
      <c r="CDF82" s="176"/>
      <c r="CDG82" s="176"/>
      <c r="CDH82" s="176"/>
      <c r="CDI82" s="176"/>
      <c r="CDJ82" s="176"/>
      <c r="CDK82" s="176"/>
      <c r="CDL82" s="176"/>
      <c r="CDM82" s="176"/>
      <c r="CDN82" s="176"/>
      <c r="CDO82" s="176"/>
      <c r="CDP82" s="176"/>
      <c r="CDQ82" s="176"/>
      <c r="CDR82" s="176"/>
      <c r="CDS82" s="176"/>
      <c r="CDT82" s="176"/>
      <c r="CDU82" s="176"/>
      <c r="CDV82" s="176"/>
      <c r="CDW82" s="176"/>
      <c r="CDX82" s="176"/>
      <c r="CDY82" s="176"/>
      <c r="CDZ82" s="176"/>
      <c r="CEA82" s="176"/>
      <c r="CEB82" s="176"/>
      <c r="CEC82" s="176"/>
      <c r="CED82" s="176"/>
      <c r="CEE82" s="176"/>
      <c r="CEF82" s="176"/>
      <c r="CEG82" s="176"/>
      <c r="CEH82" s="176"/>
      <c r="CEI82" s="176"/>
      <c r="CEJ82" s="176"/>
      <c r="CEK82" s="176"/>
      <c r="CEL82" s="176"/>
      <c r="CEM82" s="176"/>
      <c r="CEN82" s="176"/>
      <c r="CEO82" s="176"/>
      <c r="CEP82" s="176"/>
      <c r="CEQ82" s="176"/>
      <c r="CER82" s="176"/>
      <c r="CES82" s="176"/>
      <c r="CET82" s="176"/>
      <c r="CEU82" s="176"/>
      <c r="CEV82" s="176"/>
      <c r="CEW82" s="176"/>
      <c r="CEX82" s="176"/>
      <c r="CEY82" s="176"/>
      <c r="CEZ82" s="176"/>
      <c r="CFA82" s="176"/>
      <c r="CFB82" s="176"/>
      <c r="CFC82" s="176"/>
      <c r="CFD82" s="176"/>
      <c r="CFE82" s="176"/>
      <c r="CFF82" s="176"/>
      <c r="CFG82" s="176"/>
      <c r="CFH82" s="176"/>
      <c r="CFI82" s="176"/>
      <c r="CFJ82" s="176"/>
      <c r="CFK82" s="176"/>
      <c r="CFL82" s="176"/>
      <c r="CFM82" s="176"/>
      <c r="CFN82" s="176"/>
      <c r="CFO82" s="176"/>
      <c r="CFP82" s="176"/>
      <c r="CFQ82" s="176"/>
      <c r="CFR82" s="176"/>
      <c r="CFS82" s="176"/>
      <c r="CFT82" s="176"/>
      <c r="CFU82" s="176"/>
      <c r="CFV82" s="176"/>
      <c r="CFW82" s="176"/>
      <c r="CFX82" s="176"/>
      <c r="CFY82" s="176"/>
      <c r="CFZ82" s="176"/>
      <c r="CGA82" s="176"/>
      <c r="CGB82" s="176"/>
      <c r="CGC82" s="176"/>
      <c r="CGD82" s="176"/>
      <c r="CGE82" s="176"/>
      <c r="CGF82" s="176"/>
      <c r="CGG82" s="176"/>
      <c r="CGH82" s="176"/>
      <c r="CGI82" s="176"/>
      <c r="CGJ82" s="176"/>
      <c r="CGK82" s="176"/>
      <c r="CGL82" s="176"/>
      <c r="CGM82" s="176"/>
      <c r="CGN82" s="176"/>
      <c r="CGO82" s="176"/>
      <c r="CGP82" s="176"/>
      <c r="CGQ82" s="176"/>
      <c r="CGR82" s="176"/>
      <c r="CGS82" s="176"/>
      <c r="CGT82" s="176"/>
      <c r="CGU82" s="176"/>
      <c r="CGV82" s="176"/>
      <c r="CGW82" s="176"/>
      <c r="CGX82" s="176"/>
      <c r="CGY82" s="176"/>
      <c r="CGZ82" s="176"/>
      <c r="CHA82" s="176"/>
      <c r="CHB82" s="176"/>
      <c r="CHC82" s="176"/>
      <c r="CHD82" s="176"/>
      <c r="CHE82" s="176"/>
      <c r="CHF82" s="176"/>
      <c r="CHG82" s="176"/>
      <c r="CHH82" s="176"/>
      <c r="CHI82" s="176"/>
      <c r="CHJ82" s="176"/>
      <c r="CHK82" s="176"/>
      <c r="CHL82" s="176"/>
      <c r="CHM82" s="176"/>
      <c r="CHN82" s="176"/>
      <c r="CHO82" s="176"/>
      <c r="CHP82" s="176"/>
      <c r="CHQ82" s="176"/>
      <c r="CHR82" s="176"/>
      <c r="CHS82" s="176"/>
      <c r="CHT82" s="176"/>
      <c r="CHU82" s="176"/>
      <c r="CHV82" s="176"/>
      <c r="CHW82" s="176"/>
      <c r="CHX82" s="176"/>
      <c r="CHY82" s="176"/>
      <c r="CHZ82" s="176"/>
      <c r="CIA82" s="176"/>
      <c r="CIB82" s="176"/>
      <c r="CIC82" s="176"/>
      <c r="CID82" s="176"/>
      <c r="CIE82" s="176"/>
      <c r="CIF82" s="176"/>
      <c r="CIG82" s="176"/>
      <c r="CIH82" s="176"/>
      <c r="CII82" s="176"/>
      <c r="CIJ82" s="176"/>
      <c r="CIK82" s="176"/>
      <c r="CIL82" s="176"/>
      <c r="CIM82" s="176"/>
      <c r="CIN82" s="176"/>
      <c r="CIO82" s="176"/>
      <c r="CIP82" s="176"/>
      <c r="CIQ82" s="176"/>
      <c r="CIR82" s="176"/>
      <c r="CIS82" s="176"/>
      <c r="CIT82" s="176"/>
      <c r="CIU82" s="176"/>
      <c r="CIV82" s="176"/>
      <c r="CIW82" s="176"/>
      <c r="CIX82" s="176"/>
      <c r="CIY82" s="176"/>
      <c r="CIZ82" s="176"/>
      <c r="CJA82" s="176"/>
      <c r="CJB82" s="176"/>
      <c r="CJC82" s="176"/>
      <c r="CJD82" s="176"/>
      <c r="CJE82" s="176"/>
      <c r="CJF82" s="176"/>
      <c r="CJG82" s="176"/>
      <c r="CJH82" s="176"/>
      <c r="CJI82" s="176"/>
      <c r="CJJ82" s="176"/>
      <c r="CJK82" s="176"/>
      <c r="CJL82" s="176"/>
      <c r="CJM82" s="176"/>
      <c r="CJN82" s="176"/>
      <c r="CJO82" s="176"/>
      <c r="CJP82" s="176"/>
      <c r="CJQ82" s="176"/>
      <c r="CJR82" s="176"/>
      <c r="CJS82" s="176"/>
      <c r="CJT82" s="176"/>
      <c r="CJU82" s="176"/>
      <c r="CJV82" s="176"/>
      <c r="CJW82" s="176"/>
      <c r="CJX82" s="176"/>
      <c r="CJY82" s="176"/>
      <c r="CJZ82" s="176"/>
      <c r="CKA82" s="176"/>
      <c r="CKB82" s="176"/>
      <c r="CKC82" s="176"/>
      <c r="CKD82" s="176"/>
      <c r="CKE82" s="176"/>
      <c r="CKF82" s="176"/>
      <c r="CKG82" s="176"/>
      <c r="CKH82" s="176"/>
      <c r="CKI82" s="176"/>
      <c r="CKJ82" s="176"/>
      <c r="CKK82" s="176"/>
      <c r="CKL82" s="176"/>
      <c r="CKM82" s="176"/>
      <c r="CKN82" s="176"/>
      <c r="CKO82" s="176"/>
      <c r="CKP82" s="176"/>
      <c r="CKQ82" s="176"/>
      <c r="CKR82" s="176"/>
      <c r="CKS82" s="176"/>
      <c r="CKT82" s="176"/>
      <c r="CKU82" s="176"/>
      <c r="CKV82" s="176"/>
      <c r="CKW82" s="176"/>
      <c r="CKX82" s="176"/>
      <c r="CKY82" s="176"/>
      <c r="CKZ82" s="176"/>
      <c r="CLA82" s="176"/>
      <c r="CLB82" s="176"/>
      <c r="CLC82" s="176"/>
      <c r="CLD82" s="176"/>
      <c r="CLE82" s="176"/>
      <c r="CLF82" s="176"/>
      <c r="CLG82" s="176"/>
      <c r="CLH82" s="176"/>
      <c r="CLI82" s="176"/>
      <c r="CLJ82" s="176"/>
      <c r="CLK82" s="176"/>
      <c r="CLL82" s="176"/>
      <c r="CLM82" s="176"/>
      <c r="CLN82" s="176"/>
      <c r="CLO82" s="176"/>
      <c r="CLP82" s="176"/>
      <c r="CLQ82" s="176"/>
      <c r="CLR82" s="176"/>
      <c r="CLS82" s="176"/>
      <c r="CLT82" s="176"/>
      <c r="CLU82" s="176"/>
      <c r="CLV82" s="176"/>
      <c r="CLW82" s="176"/>
      <c r="CLX82" s="176"/>
      <c r="CLY82" s="176"/>
      <c r="CLZ82" s="176"/>
      <c r="CMA82" s="176"/>
      <c r="CMB82" s="176"/>
      <c r="CMC82" s="176"/>
      <c r="CMD82" s="176"/>
      <c r="CME82" s="176"/>
      <c r="CMF82" s="176"/>
      <c r="CMG82" s="176"/>
      <c r="CMH82" s="176"/>
      <c r="CMI82" s="176"/>
      <c r="CMJ82" s="176"/>
      <c r="CMK82" s="176"/>
      <c r="CML82" s="176"/>
      <c r="CMM82" s="176"/>
      <c r="CMN82" s="176"/>
      <c r="CMO82" s="176"/>
      <c r="CMP82" s="176"/>
      <c r="CMQ82" s="176"/>
      <c r="CMR82" s="176"/>
      <c r="CMS82" s="176"/>
      <c r="CMT82" s="176"/>
      <c r="CMU82" s="176"/>
      <c r="CMV82" s="176"/>
      <c r="CMW82" s="176"/>
      <c r="CMX82" s="176"/>
      <c r="CMY82" s="176"/>
      <c r="CMZ82" s="176"/>
      <c r="CNA82" s="176"/>
      <c r="CNB82" s="176"/>
      <c r="CNC82" s="176"/>
      <c r="CND82" s="176"/>
      <c r="CNE82" s="176"/>
      <c r="CNF82" s="176"/>
      <c r="CNG82" s="176"/>
      <c r="CNH82" s="176"/>
      <c r="CNI82" s="176"/>
      <c r="CNJ82" s="176"/>
      <c r="CNK82" s="176"/>
      <c r="CNL82" s="176"/>
      <c r="CNM82" s="176"/>
      <c r="CNN82" s="176"/>
      <c r="CNO82" s="176"/>
      <c r="CNP82" s="176"/>
      <c r="CNQ82" s="176"/>
      <c r="CNR82" s="176"/>
      <c r="CNS82" s="176"/>
      <c r="CNT82" s="176"/>
      <c r="CNU82" s="176"/>
      <c r="CNV82" s="176"/>
      <c r="CNW82" s="176"/>
      <c r="CNX82" s="176"/>
      <c r="CNY82" s="176"/>
      <c r="CNZ82" s="176"/>
      <c r="COA82" s="176"/>
      <c r="COB82" s="176"/>
      <c r="COC82" s="176"/>
      <c r="COD82" s="176"/>
      <c r="COE82" s="176"/>
      <c r="COF82" s="176"/>
      <c r="COG82" s="176"/>
      <c r="COH82" s="176"/>
      <c r="COI82" s="176"/>
      <c r="COJ82" s="176"/>
      <c r="COK82" s="176"/>
      <c r="COL82" s="176"/>
      <c r="COM82" s="176"/>
      <c r="CON82" s="176"/>
      <c r="COO82" s="176"/>
      <c r="COP82" s="176"/>
      <c r="COQ82" s="176"/>
      <c r="COR82" s="176"/>
      <c r="COS82" s="176"/>
      <c r="COT82" s="176"/>
      <c r="COU82" s="176"/>
      <c r="COV82" s="176"/>
      <c r="COW82" s="176"/>
      <c r="COX82" s="176"/>
      <c r="COY82" s="176"/>
      <c r="COZ82" s="176"/>
      <c r="CPA82" s="176"/>
      <c r="CPB82" s="176"/>
      <c r="CPC82" s="176"/>
      <c r="CPD82" s="176"/>
      <c r="CPE82" s="176"/>
      <c r="CPF82" s="176"/>
      <c r="CPG82" s="176"/>
      <c r="CPH82" s="176"/>
      <c r="CPI82" s="176"/>
      <c r="CPJ82" s="176"/>
      <c r="CPK82" s="176"/>
      <c r="CPL82" s="176"/>
      <c r="CPM82" s="176"/>
      <c r="CPN82" s="176"/>
      <c r="CPO82" s="176"/>
      <c r="CPP82" s="176"/>
      <c r="CPQ82" s="176"/>
      <c r="CPR82" s="176"/>
      <c r="CPS82" s="176"/>
      <c r="CPT82" s="176"/>
      <c r="CPU82" s="176"/>
      <c r="CPV82" s="176"/>
      <c r="CPW82" s="176"/>
      <c r="CPX82" s="176"/>
      <c r="CPY82" s="176"/>
      <c r="CPZ82" s="176"/>
      <c r="CQA82" s="176"/>
      <c r="CQB82" s="176"/>
      <c r="CQC82" s="176"/>
      <c r="CQD82" s="176"/>
      <c r="CQE82" s="176"/>
      <c r="CQF82" s="176"/>
      <c r="CQG82" s="176"/>
      <c r="CQH82" s="176"/>
      <c r="CQI82" s="176"/>
      <c r="CQJ82" s="176"/>
      <c r="CQK82" s="176"/>
      <c r="CQL82" s="176"/>
      <c r="CQM82" s="176"/>
      <c r="CQN82" s="176"/>
      <c r="CQO82" s="176"/>
      <c r="CQP82" s="176"/>
      <c r="CQQ82" s="176"/>
      <c r="CQR82" s="176"/>
      <c r="CQS82" s="176"/>
      <c r="CQT82" s="176"/>
      <c r="CQU82" s="176"/>
      <c r="CQV82" s="176"/>
      <c r="CQW82" s="176"/>
      <c r="CQX82" s="176"/>
      <c r="CQY82" s="176"/>
      <c r="CQZ82" s="176"/>
      <c r="CRA82" s="176"/>
      <c r="CRB82" s="176"/>
      <c r="CRC82" s="176"/>
      <c r="CRD82" s="176"/>
      <c r="CRE82" s="176"/>
      <c r="CRF82" s="176"/>
      <c r="CRG82" s="176"/>
      <c r="CRH82" s="176"/>
      <c r="CRI82" s="176"/>
      <c r="CRJ82" s="176"/>
      <c r="CRK82" s="176"/>
      <c r="CRL82" s="176"/>
      <c r="CRM82" s="176"/>
      <c r="CRN82" s="176"/>
      <c r="CRO82" s="176"/>
      <c r="CRP82" s="176"/>
      <c r="CRQ82" s="176"/>
      <c r="CRR82" s="176"/>
      <c r="CRS82" s="176"/>
      <c r="CRT82" s="176"/>
      <c r="CRU82" s="176"/>
      <c r="CRV82" s="176"/>
      <c r="CRW82" s="176"/>
      <c r="CRX82" s="176"/>
      <c r="CRY82" s="176"/>
      <c r="CRZ82" s="176"/>
      <c r="CSA82" s="176"/>
      <c r="CSB82" s="176"/>
      <c r="CSC82" s="176"/>
      <c r="CSD82" s="176"/>
      <c r="CSE82" s="176"/>
      <c r="CSF82" s="176"/>
      <c r="CSG82" s="176"/>
      <c r="CSH82" s="176"/>
      <c r="CSI82" s="176"/>
      <c r="CSJ82" s="176"/>
      <c r="CSK82" s="176"/>
      <c r="CSL82" s="176"/>
      <c r="CSM82" s="176"/>
      <c r="CSN82" s="176"/>
      <c r="CSO82" s="176"/>
      <c r="CSP82" s="176"/>
      <c r="CSQ82" s="176"/>
      <c r="CSR82" s="176"/>
      <c r="CSS82" s="176"/>
      <c r="CST82" s="176"/>
      <c r="CSU82" s="176"/>
      <c r="CSV82" s="176"/>
      <c r="CSW82" s="176"/>
      <c r="CSX82" s="176"/>
      <c r="CSY82" s="176"/>
      <c r="CSZ82" s="176"/>
      <c r="CTA82" s="176"/>
      <c r="CTB82" s="176"/>
      <c r="CTC82" s="176"/>
      <c r="CTD82" s="176"/>
      <c r="CTE82" s="176"/>
      <c r="CTF82" s="176"/>
      <c r="CTG82" s="176"/>
      <c r="CTH82" s="176"/>
      <c r="CTI82" s="176"/>
      <c r="CTJ82" s="176"/>
      <c r="CTK82" s="176"/>
      <c r="CTL82" s="176"/>
      <c r="CTM82" s="176"/>
      <c r="CTN82" s="176"/>
      <c r="CTO82" s="176"/>
      <c r="CTP82" s="176"/>
      <c r="CTQ82" s="176"/>
      <c r="CTR82" s="176"/>
      <c r="CTS82" s="176"/>
      <c r="CTT82" s="176"/>
      <c r="CTU82" s="176"/>
      <c r="CTV82" s="176"/>
      <c r="CTW82" s="176"/>
      <c r="CTX82" s="176"/>
      <c r="CTY82" s="176"/>
      <c r="CTZ82" s="176"/>
      <c r="CUA82" s="176"/>
      <c r="CUB82" s="176"/>
      <c r="CUC82" s="176"/>
      <c r="CUD82" s="176"/>
      <c r="CUE82" s="176"/>
      <c r="CUF82" s="176"/>
      <c r="CUG82" s="176"/>
      <c r="CUH82" s="176"/>
      <c r="CUI82" s="176"/>
      <c r="CUJ82" s="176"/>
      <c r="CUK82" s="176"/>
      <c r="CUL82" s="176"/>
      <c r="CUM82" s="176"/>
      <c r="CUN82" s="176"/>
      <c r="CUO82" s="176"/>
      <c r="CUP82" s="176"/>
      <c r="CUQ82" s="176"/>
      <c r="CUR82" s="176"/>
      <c r="CUS82" s="176"/>
      <c r="CUT82" s="176"/>
      <c r="CUU82" s="176"/>
      <c r="CUV82" s="176"/>
      <c r="CUW82" s="176"/>
      <c r="CUX82" s="176"/>
      <c r="CUY82" s="176"/>
      <c r="CUZ82" s="176"/>
      <c r="CVA82" s="176"/>
      <c r="CVB82" s="176"/>
      <c r="CVC82" s="176"/>
      <c r="CVD82" s="176"/>
      <c r="CVE82" s="176"/>
      <c r="CVF82" s="176"/>
      <c r="CVG82" s="176"/>
      <c r="CVH82" s="176"/>
      <c r="CVI82" s="176"/>
      <c r="CVJ82" s="176"/>
      <c r="CVK82" s="176"/>
      <c r="CVL82" s="176"/>
      <c r="CVM82" s="176"/>
      <c r="CVN82" s="176"/>
      <c r="CVO82" s="176"/>
      <c r="CVP82" s="176"/>
      <c r="CVQ82" s="176"/>
      <c r="CVR82" s="176"/>
      <c r="CVS82" s="176"/>
      <c r="CVT82" s="176"/>
      <c r="CVU82" s="176"/>
      <c r="CVV82" s="176"/>
      <c r="CVW82" s="176"/>
      <c r="CVX82" s="176"/>
      <c r="CVY82" s="176"/>
      <c r="CVZ82" s="176"/>
      <c r="CWA82" s="176"/>
      <c r="CWB82" s="176"/>
      <c r="CWC82" s="176"/>
      <c r="CWD82" s="176"/>
      <c r="CWE82" s="176"/>
      <c r="CWF82" s="176"/>
      <c r="CWG82" s="176"/>
      <c r="CWH82" s="176"/>
      <c r="CWI82" s="176"/>
      <c r="CWJ82" s="176"/>
      <c r="CWK82" s="176"/>
      <c r="CWL82" s="176"/>
      <c r="CWM82" s="176"/>
      <c r="CWN82" s="176"/>
      <c r="CWO82" s="176"/>
      <c r="CWP82" s="176"/>
      <c r="CWQ82" s="176"/>
      <c r="CWR82" s="176"/>
      <c r="CWS82" s="176"/>
      <c r="CWT82" s="176"/>
      <c r="CWU82" s="176"/>
      <c r="CWV82" s="176"/>
      <c r="CWW82" s="176"/>
      <c r="CWX82" s="176"/>
      <c r="CWY82" s="176"/>
      <c r="CWZ82" s="176"/>
      <c r="CXA82" s="176"/>
      <c r="CXB82" s="176"/>
      <c r="CXC82" s="176"/>
      <c r="CXD82" s="176"/>
      <c r="CXE82" s="176"/>
      <c r="CXF82" s="176"/>
      <c r="CXG82" s="176"/>
      <c r="CXH82" s="176"/>
      <c r="CXI82" s="176"/>
      <c r="CXJ82" s="176"/>
      <c r="CXK82" s="176"/>
      <c r="CXL82" s="176"/>
      <c r="CXM82" s="176"/>
      <c r="CXN82" s="176"/>
      <c r="CXO82" s="176"/>
      <c r="CXP82" s="176"/>
      <c r="CXQ82" s="176"/>
      <c r="CXR82" s="176"/>
      <c r="CXS82" s="176"/>
      <c r="CXT82" s="176"/>
      <c r="CXU82" s="176"/>
      <c r="CXV82" s="176"/>
      <c r="CXW82" s="176"/>
      <c r="CXX82" s="176"/>
      <c r="CXY82" s="176"/>
      <c r="CXZ82" s="176"/>
      <c r="CYA82" s="176"/>
      <c r="CYB82" s="176"/>
      <c r="CYC82" s="176"/>
      <c r="CYD82" s="176"/>
      <c r="CYE82" s="176"/>
      <c r="CYF82" s="176"/>
      <c r="CYG82" s="176"/>
      <c r="CYH82" s="176"/>
      <c r="CYI82" s="176"/>
      <c r="CYJ82" s="176"/>
      <c r="CYK82" s="176"/>
      <c r="CYL82" s="176"/>
      <c r="CYM82" s="176"/>
      <c r="CYN82" s="176"/>
      <c r="CYO82" s="176"/>
      <c r="CYP82" s="176"/>
      <c r="CYQ82" s="176"/>
      <c r="CYR82" s="176"/>
      <c r="CYS82" s="176"/>
      <c r="CYT82" s="176"/>
      <c r="CYU82" s="176"/>
      <c r="CYV82" s="176"/>
      <c r="CYW82" s="176"/>
      <c r="CYX82" s="176"/>
      <c r="CYY82" s="176"/>
      <c r="CYZ82" s="176"/>
      <c r="CZA82" s="176"/>
      <c r="CZB82" s="176"/>
      <c r="CZC82" s="176"/>
      <c r="CZD82" s="176"/>
      <c r="CZE82" s="176"/>
      <c r="CZF82" s="176"/>
      <c r="CZG82" s="176"/>
      <c r="CZH82" s="176"/>
      <c r="CZI82" s="176"/>
      <c r="CZJ82" s="176"/>
      <c r="CZK82" s="176"/>
      <c r="CZL82" s="176"/>
      <c r="CZM82" s="176"/>
      <c r="CZN82" s="176"/>
      <c r="CZO82" s="176"/>
      <c r="CZP82" s="176"/>
      <c r="CZQ82" s="176"/>
      <c r="CZR82" s="176"/>
      <c r="CZS82" s="176"/>
      <c r="CZT82" s="176"/>
      <c r="CZU82" s="176"/>
      <c r="CZV82" s="176"/>
      <c r="CZW82" s="176"/>
      <c r="CZX82" s="176"/>
      <c r="CZY82" s="176"/>
      <c r="CZZ82" s="176"/>
      <c r="DAA82" s="176"/>
      <c r="DAB82" s="176"/>
      <c r="DAC82" s="176"/>
      <c r="DAD82" s="176"/>
      <c r="DAE82" s="176"/>
      <c r="DAF82" s="176"/>
      <c r="DAG82" s="176"/>
      <c r="DAH82" s="176"/>
      <c r="DAI82" s="176"/>
      <c r="DAJ82" s="176"/>
      <c r="DAK82" s="176"/>
      <c r="DAL82" s="176"/>
      <c r="DAM82" s="176"/>
      <c r="DAN82" s="176"/>
      <c r="DAO82" s="176"/>
      <c r="DAP82" s="176"/>
      <c r="DAQ82" s="176"/>
      <c r="DAR82" s="176"/>
      <c r="DAS82" s="176"/>
      <c r="DAT82" s="176"/>
      <c r="DAU82" s="176"/>
      <c r="DAV82" s="176"/>
      <c r="DAW82" s="176"/>
      <c r="DAX82" s="176"/>
      <c r="DAY82" s="176"/>
      <c r="DAZ82" s="176"/>
      <c r="DBA82" s="176"/>
      <c r="DBB82" s="176"/>
      <c r="DBC82" s="176"/>
      <c r="DBD82" s="176"/>
      <c r="DBE82" s="176"/>
      <c r="DBF82" s="176"/>
      <c r="DBG82" s="176"/>
      <c r="DBH82" s="176"/>
      <c r="DBI82" s="176"/>
      <c r="DBJ82" s="176"/>
      <c r="DBK82" s="176"/>
      <c r="DBL82" s="176"/>
      <c r="DBM82" s="176"/>
      <c r="DBN82" s="176"/>
      <c r="DBO82" s="176"/>
      <c r="DBP82" s="176"/>
      <c r="DBQ82" s="176"/>
      <c r="DBR82" s="176"/>
      <c r="DBS82" s="176"/>
      <c r="DBT82" s="176"/>
      <c r="DBU82" s="176"/>
      <c r="DBV82" s="176"/>
      <c r="DBW82" s="176"/>
      <c r="DBX82" s="176"/>
      <c r="DBY82" s="176"/>
      <c r="DBZ82" s="176"/>
      <c r="DCA82" s="176"/>
      <c r="DCB82" s="176"/>
      <c r="DCC82" s="176"/>
      <c r="DCD82" s="176"/>
      <c r="DCE82" s="176"/>
      <c r="DCF82" s="176"/>
      <c r="DCG82" s="176"/>
      <c r="DCH82" s="176"/>
      <c r="DCI82" s="176"/>
      <c r="DCJ82" s="176"/>
      <c r="DCK82" s="176"/>
      <c r="DCL82" s="176"/>
      <c r="DCM82" s="176"/>
      <c r="DCN82" s="176"/>
      <c r="DCO82" s="176"/>
      <c r="DCP82" s="176"/>
      <c r="DCQ82" s="176"/>
      <c r="DCR82" s="176"/>
      <c r="DCS82" s="176"/>
      <c r="DCT82" s="176"/>
      <c r="DCU82" s="176"/>
      <c r="DCV82" s="176"/>
      <c r="DCW82" s="176"/>
      <c r="DCX82" s="176"/>
      <c r="DCY82" s="176"/>
      <c r="DCZ82" s="176"/>
      <c r="DDA82" s="176"/>
      <c r="DDB82" s="176"/>
      <c r="DDC82" s="176"/>
      <c r="DDD82" s="176"/>
      <c r="DDE82" s="176"/>
      <c r="DDF82" s="176"/>
      <c r="DDG82" s="176"/>
      <c r="DDH82" s="176"/>
      <c r="DDI82" s="176"/>
      <c r="DDJ82" s="176"/>
      <c r="DDK82" s="176"/>
      <c r="DDL82" s="176"/>
      <c r="DDM82" s="176"/>
      <c r="DDN82" s="176"/>
      <c r="DDO82" s="176"/>
      <c r="DDP82" s="176"/>
      <c r="DDQ82" s="176"/>
      <c r="DDR82" s="176"/>
      <c r="DDS82" s="176"/>
      <c r="DDT82" s="176"/>
      <c r="DDU82" s="176"/>
      <c r="DDV82" s="176"/>
      <c r="DDW82" s="176"/>
      <c r="DDX82" s="176"/>
      <c r="DDY82" s="176"/>
      <c r="DDZ82" s="176"/>
      <c r="DEA82" s="176"/>
      <c r="DEB82" s="176"/>
      <c r="DEC82" s="176"/>
      <c r="DED82" s="176"/>
      <c r="DEE82" s="176"/>
      <c r="DEF82" s="176"/>
      <c r="DEG82" s="176"/>
      <c r="DEH82" s="176"/>
      <c r="DEI82" s="176"/>
      <c r="DEJ82" s="176"/>
      <c r="DEK82" s="176"/>
      <c r="DEL82" s="176"/>
      <c r="DEM82" s="176"/>
      <c r="DEN82" s="176"/>
      <c r="DEO82" s="176"/>
      <c r="DEP82" s="176"/>
      <c r="DEQ82" s="176"/>
      <c r="DER82" s="176"/>
      <c r="DES82" s="176"/>
      <c r="DET82" s="176"/>
      <c r="DEU82" s="176"/>
      <c r="DEV82" s="176"/>
      <c r="DEW82" s="176"/>
      <c r="DEX82" s="176"/>
      <c r="DEY82" s="176"/>
      <c r="DEZ82" s="176"/>
      <c r="DFA82" s="176"/>
      <c r="DFB82" s="176"/>
      <c r="DFC82" s="176"/>
      <c r="DFD82" s="176"/>
      <c r="DFE82" s="176"/>
      <c r="DFF82" s="176"/>
      <c r="DFG82" s="176"/>
      <c r="DFH82" s="176"/>
      <c r="DFI82" s="176"/>
      <c r="DFJ82" s="176"/>
      <c r="DFK82" s="176"/>
      <c r="DFL82" s="176"/>
      <c r="DFM82" s="176"/>
      <c r="DFN82" s="176"/>
      <c r="DFO82" s="176"/>
      <c r="DFP82" s="176"/>
      <c r="DFQ82" s="176"/>
      <c r="DFR82" s="176"/>
      <c r="DFS82" s="176"/>
      <c r="DFT82" s="176"/>
      <c r="DFU82" s="176"/>
      <c r="DFV82" s="176"/>
      <c r="DFW82" s="176"/>
      <c r="DFX82" s="176"/>
      <c r="DFY82" s="176"/>
      <c r="DFZ82" s="176"/>
      <c r="DGA82" s="176"/>
      <c r="DGB82" s="176"/>
      <c r="DGC82" s="176"/>
      <c r="DGD82" s="176"/>
      <c r="DGE82" s="176"/>
      <c r="DGF82" s="176"/>
      <c r="DGG82" s="176"/>
      <c r="DGH82" s="176"/>
      <c r="DGI82" s="176"/>
      <c r="DGJ82" s="176"/>
      <c r="DGK82" s="176"/>
      <c r="DGL82" s="176"/>
      <c r="DGM82" s="176"/>
      <c r="DGN82" s="176"/>
      <c r="DGO82" s="176"/>
      <c r="DGP82" s="176"/>
      <c r="DGQ82" s="176"/>
      <c r="DGR82" s="176"/>
      <c r="DGS82" s="176"/>
      <c r="DGT82" s="176"/>
      <c r="DGU82" s="176"/>
      <c r="DGV82" s="176"/>
      <c r="DGW82" s="176"/>
      <c r="DGX82" s="176"/>
      <c r="DGY82" s="176"/>
      <c r="DGZ82" s="176"/>
      <c r="DHA82" s="176"/>
      <c r="DHB82" s="176"/>
      <c r="DHC82" s="176"/>
      <c r="DHD82" s="176"/>
      <c r="DHE82" s="176"/>
      <c r="DHF82" s="176"/>
      <c r="DHG82" s="176"/>
      <c r="DHH82" s="176"/>
      <c r="DHI82" s="176"/>
      <c r="DHJ82" s="176"/>
      <c r="DHK82" s="176"/>
      <c r="DHL82" s="176"/>
      <c r="DHM82" s="176"/>
      <c r="DHN82" s="176"/>
      <c r="DHO82" s="176"/>
      <c r="DHP82" s="176"/>
      <c r="DHQ82" s="176"/>
      <c r="DHR82" s="176"/>
      <c r="DHS82" s="176"/>
      <c r="DHT82" s="176"/>
      <c r="DHU82" s="176"/>
      <c r="DHV82" s="176"/>
      <c r="DHW82" s="176"/>
      <c r="DHX82" s="176"/>
      <c r="DHY82" s="176"/>
      <c r="DHZ82" s="176"/>
      <c r="DIA82" s="176"/>
      <c r="DIB82" s="176"/>
      <c r="DIC82" s="176"/>
      <c r="DID82" s="176"/>
      <c r="DIE82" s="176"/>
      <c r="DIF82" s="176"/>
      <c r="DIG82" s="176"/>
      <c r="DIH82" s="176"/>
      <c r="DII82" s="176"/>
      <c r="DIJ82" s="176"/>
      <c r="DIK82" s="176"/>
      <c r="DIL82" s="176"/>
      <c r="DIM82" s="176"/>
      <c r="DIN82" s="176"/>
      <c r="DIO82" s="176"/>
      <c r="DIP82" s="176"/>
      <c r="DIQ82" s="176"/>
      <c r="DIR82" s="176"/>
      <c r="DIS82" s="176"/>
      <c r="DIT82" s="176"/>
      <c r="DIU82" s="176"/>
      <c r="DIV82" s="176"/>
      <c r="DIW82" s="176"/>
      <c r="DIX82" s="176"/>
      <c r="DIY82" s="176"/>
      <c r="DIZ82" s="176"/>
      <c r="DJA82" s="176"/>
      <c r="DJB82" s="176"/>
      <c r="DJC82" s="176"/>
      <c r="DJD82" s="176"/>
      <c r="DJE82" s="176"/>
      <c r="DJF82" s="176"/>
      <c r="DJG82" s="176"/>
      <c r="DJH82" s="176"/>
      <c r="DJI82" s="176"/>
      <c r="DJJ82" s="176"/>
      <c r="DJK82" s="176"/>
      <c r="DJL82" s="176"/>
      <c r="DJM82" s="176"/>
      <c r="DJN82" s="176"/>
      <c r="DJO82" s="176"/>
      <c r="DJP82" s="176"/>
      <c r="DJQ82" s="176"/>
      <c r="DJR82" s="176"/>
      <c r="DJS82" s="176"/>
      <c r="DJT82" s="176"/>
      <c r="DJU82" s="176"/>
      <c r="DJV82" s="176"/>
      <c r="DJW82" s="176"/>
      <c r="DJX82" s="176"/>
      <c r="DJY82" s="176"/>
      <c r="DJZ82" s="176"/>
      <c r="DKA82" s="176"/>
      <c r="DKB82" s="176"/>
      <c r="DKC82" s="176"/>
      <c r="DKD82" s="176"/>
      <c r="DKE82" s="176"/>
      <c r="DKF82" s="176"/>
      <c r="DKG82" s="176"/>
      <c r="DKH82" s="176"/>
      <c r="DKI82" s="176"/>
      <c r="DKJ82" s="176"/>
      <c r="DKK82" s="176"/>
      <c r="DKL82" s="176"/>
      <c r="DKM82" s="176"/>
      <c r="DKN82" s="176"/>
      <c r="DKO82" s="176"/>
      <c r="DKP82" s="176"/>
      <c r="DKQ82" s="176"/>
      <c r="DKR82" s="176"/>
      <c r="DKS82" s="176"/>
      <c r="DKT82" s="176"/>
      <c r="DKU82" s="176"/>
      <c r="DKV82" s="176"/>
      <c r="DKW82" s="176"/>
      <c r="DKX82" s="176"/>
      <c r="DKY82" s="176"/>
      <c r="DKZ82" s="176"/>
      <c r="DLA82" s="176"/>
      <c r="DLB82" s="176"/>
      <c r="DLC82" s="176"/>
      <c r="DLD82" s="176"/>
      <c r="DLE82" s="176"/>
      <c r="DLF82" s="176"/>
      <c r="DLG82" s="176"/>
      <c r="DLH82" s="176"/>
      <c r="DLI82" s="176"/>
      <c r="DLJ82" s="176"/>
      <c r="DLK82" s="176"/>
      <c r="DLL82" s="176"/>
      <c r="DLM82" s="176"/>
      <c r="DLN82" s="176"/>
      <c r="DLO82" s="176"/>
      <c r="DLP82" s="176"/>
      <c r="DLQ82" s="176"/>
      <c r="DLR82" s="176"/>
      <c r="DLS82" s="176"/>
      <c r="DLT82" s="176"/>
      <c r="DLU82" s="176"/>
      <c r="DLV82" s="176"/>
      <c r="DLW82" s="176"/>
      <c r="DLX82" s="176"/>
      <c r="DLY82" s="176"/>
      <c r="DLZ82" s="176"/>
      <c r="DMA82" s="176"/>
      <c r="DMB82" s="176"/>
      <c r="DMC82" s="176"/>
      <c r="DMD82" s="176"/>
      <c r="DME82" s="176"/>
      <c r="DMF82" s="176"/>
      <c r="DMG82" s="176"/>
      <c r="DMH82" s="176"/>
      <c r="DMI82" s="176"/>
      <c r="DMJ82" s="176"/>
      <c r="DMK82" s="176"/>
      <c r="DML82" s="176"/>
      <c r="DMM82" s="176"/>
      <c r="DMN82" s="176"/>
      <c r="DMO82" s="176"/>
      <c r="DMP82" s="176"/>
      <c r="DMQ82" s="176"/>
      <c r="DMR82" s="176"/>
      <c r="DMS82" s="176"/>
      <c r="DMT82" s="176"/>
      <c r="DMU82" s="176"/>
      <c r="DMV82" s="176"/>
      <c r="DMW82" s="176"/>
      <c r="DMX82" s="176"/>
      <c r="DMY82" s="176"/>
      <c r="DMZ82" s="176"/>
      <c r="DNA82" s="176"/>
      <c r="DNB82" s="176"/>
      <c r="DNC82" s="176"/>
      <c r="DND82" s="176"/>
      <c r="DNE82" s="176"/>
      <c r="DNF82" s="176"/>
      <c r="DNG82" s="176"/>
      <c r="DNH82" s="176"/>
      <c r="DNI82" s="176"/>
      <c r="DNJ82" s="176"/>
      <c r="DNK82" s="176"/>
      <c r="DNL82" s="176"/>
      <c r="DNM82" s="176"/>
      <c r="DNN82" s="176"/>
      <c r="DNO82" s="176"/>
      <c r="DNP82" s="176"/>
      <c r="DNQ82" s="176"/>
      <c r="DNR82" s="176"/>
      <c r="DNS82" s="176"/>
      <c r="DNT82" s="176"/>
      <c r="DNU82" s="176"/>
      <c r="DNV82" s="176"/>
      <c r="DNW82" s="176"/>
      <c r="DNX82" s="176"/>
      <c r="DNY82" s="176"/>
      <c r="DNZ82" s="176"/>
      <c r="DOA82" s="176"/>
      <c r="DOB82" s="176"/>
      <c r="DOC82" s="176"/>
      <c r="DOD82" s="176"/>
      <c r="DOE82" s="176"/>
      <c r="DOF82" s="176"/>
      <c r="DOG82" s="176"/>
      <c r="DOH82" s="176"/>
      <c r="DOI82" s="176"/>
      <c r="DOJ82" s="176"/>
      <c r="DOK82" s="176"/>
      <c r="DOL82" s="176"/>
      <c r="DOM82" s="176"/>
      <c r="DON82" s="176"/>
      <c r="DOO82" s="176"/>
      <c r="DOP82" s="176"/>
      <c r="DOQ82" s="176"/>
      <c r="DOR82" s="176"/>
      <c r="DOS82" s="176"/>
      <c r="DOT82" s="176"/>
      <c r="DOU82" s="176"/>
      <c r="DOV82" s="176"/>
      <c r="DOW82" s="176"/>
      <c r="DOX82" s="176"/>
      <c r="DOY82" s="176"/>
      <c r="DOZ82" s="176"/>
      <c r="DPA82" s="176"/>
      <c r="DPB82" s="176"/>
      <c r="DPC82" s="176"/>
      <c r="DPD82" s="176"/>
      <c r="DPE82" s="176"/>
      <c r="DPF82" s="176"/>
      <c r="DPG82" s="176"/>
      <c r="DPH82" s="176"/>
      <c r="DPI82" s="176"/>
      <c r="DPJ82" s="176"/>
      <c r="DPK82" s="176"/>
      <c r="DPL82" s="176"/>
      <c r="DPM82" s="176"/>
      <c r="DPN82" s="176"/>
      <c r="DPO82" s="176"/>
      <c r="DPP82" s="176"/>
      <c r="DPQ82" s="176"/>
      <c r="DPR82" s="176"/>
      <c r="DPS82" s="176"/>
      <c r="DPT82" s="176"/>
      <c r="DPU82" s="176"/>
      <c r="DPV82" s="176"/>
      <c r="DPW82" s="176"/>
      <c r="DPX82" s="176"/>
      <c r="DPY82" s="176"/>
      <c r="DPZ82" s="176"/>
      <c r="DQA82" s="176"/>
      <c r="DQB82" s="176"/>
      <c r="DQC82" s="176"/>
      <c r="DQD82" s="176"/>
      <c r="DQE82" s="176"/>
      <c r="DQF82" s="176"/>
      <c r="DQG82" s="176"/>
      <c r="DQH82" s="176"/>
      <c r="DQI82" s="176"/>
      <c r="DQJ82" s="176"/>
      <c r="DQK82" s="176"/>
      <c r="DQL82" s="176"/>
      <c r="DQM82" s="176"/>
      <c r="DQN82" s="176"/>
      <c r="DQO82" s="176"/>
      <c r="DQP82" s="176"/>
      <c r="DQQ82" s="176"/>
      <c r="DQR82" s="176"/>
      <c r="DQS82" s="176"/>
      <c r="DQT82" s="176"/>
      <c r="DQU82" s="176"/>
      <c r="DQV82" s="176"/>
      <c r="DQW82" s="176"/>
      <c r="DQX82" s="176"/>
      <c r="DQY82" s="176"/>
      <c r="DQZ82" s="176"/>
      <c r="DRA82" s="176"/>
      <c r="DRB82" s="176"/>
      <c r="DRC82" s="176"/>
      <c r="DRD82" s="176"/>
      <c r="DRE82" s="176"/>
      <c r="DRF82" s="176"/>
      <c r="DRG82" s="176"/>
      <c r="DRH82" s="176"/>
      <c r="DRI82" s="176"/>
      <c r="DRJ82" s="176"/>
      <c r="DRK82" s="176"/>
      <c r="DRL82" s="176"/>
      <c r="DRM82" s="176"/>
      <c r="DRN82" s="176"/>
      <c r="DRO82" s="176"/>
      <c r="DRP82" s="176"/>
      <c r="DRQ82" s="176"/>
      <c r="DRR82" s="176"/>
      <c r="DRS82" s="176"/>
      <c r="DRT82" s="176"/>
      <c r="DRU82" s="176"/>
      <c r="DRV82" s="176"/>
      <c r="DRW82" s="176"/>
      <c r="DRX82" s="176"/>
      <c r="DRY82" s="176"/>
      <c r="DRZ82" s="176"/>
      <c r="DSA82" s="176"/>
      <c r="DSB82" s="176"/>
      <c r="DSC82" s="176"/>
      <c r="DSD82" s="176"/>
      <c r="DSE82" s="176"/>
      <c r="DSF82" s="176"/>
      <c r="DSG82" s="176"/>
      <c r="DSH82" s="176"/>
      <c r="DSI82" s="176"/>
      <c r="DSJ82" s="176"/>
      <c r="DSK82" s="176"/>
      <c r="DSL82" s="176"/>
      <c r="DSM82" s="176"/>
      <c r="DSN82" s="176"/>
      <c r="DSO82" s="176"/>
      <c r="DSP82" s="176"/>
      <c r="DSQ82" s="176"/>
      <c r="DSR82" s="176"/>
      <c r="DSS82" s="176"/>
      <c r="DST82" s="176"/>
      <c r="DSU82" s="176"/>
      <c r="DSV82" s="176"/>
      <c r="DSW82" s="176"/>
      <c r="DSX82" s="176"/>
      <c r="DSY82" s="176"/>
      <c r="DSZ82" s="176"/>
      <c r="DTA82" s="176"/>
      <c r="DTB82" s="176"/>
      <c r="DTC82" s="176"/>
      <c r="DTD82" s="176"/>
      <c r="DTE82" s="176"/>
      <c r="DTF82" s="176"/>
      <c r="DTG82" s="176"/>
      <c r="DTH82" s="176"/>
      <c r="DTI82" s="176"/>
      <c r="DTJ82" s="176"/>
      <c r="DTK82" s="176"/>
      <c r="DTL82" s="176"/>
      <c r="DTM82" s="176"/>
      <c r="DTN82" s="176"/>
      <c r="DTO82" s="176"/>
      <c r="DTP82" s="176"/>
      <c r="DTQ82" s="176"/>
      <c r="DTR82" s="176"/>
      <c r="DTS82" s="176"/>
      <c r="DTT82" s="176"/>
      <c r="DTU82" s="176"/>
      <c r="DTV82" s="176"/>
      <c r="DTW82" s="176"/>
      <c r="DTX82" s="176"/>
      <c r="DTY82" s="176"/>
      <c r="DTZ82" s="176"/>
      <c r="DUA82" s="176"/>
      <c r="DUB82" s="176"/>
      <c r="DUC82" s="176"/>
      <c r="DUD82" s="176"/>
      <c r="DUE82" s="176"/>
      <c r="DUF82" s="176"/>
      <c r="DUG82" s="176"/>
      <c r="DUH82" s="176"/>
      <c r="DUI82" s="176"/>
      <c r="DUJ82" s="176"/>
      <c r="DUK82" s="176"/>
      <c r="DUL82" s="176"/>
      <c r="DUM82" s="176"/>
      <c r="DUN82" s="176"/>
      <c r="DUO82" s="176"/>
      <c r="DUP82" s="176"/>
      <c r="DUQ82" s="176"/>
      <c r="DUR82" s="176"/>
      <c r="DUS82" s="176"/>
      <c r="DUT82" s="176"/>
      <c r="DUU82" s="176"/>
      <c r="DUV82" s="176"/>
      <c r="DUW82" s="176"/>
      <c r="DUX82" s="176"/>
      <c r="DUY82" s="176"/>
      <c r="DUZ82" s="176"/>
      <c r="DVA82" s="176"/>
      <c r="DVB82" s="176"/>
      <c r="DVC82" s="176"/>
      <c r="DVD82" s="176"/>
      <c r="DVE82" s="176"/>
      <c r="DVF82" s="176"/>
      <c r="DVG82" s="176"/>
      <c r="DVH82" s="176"/>
      <c r="DVI82" s="176"/>
      <c r="DVJ82" s="176"/>
      <c r="DVK82" s="176"/>
      <c r="DVL82" s="176"/>
      <c r="DVM82" s="176"/>
      <c r="DVN82" s="176"/>
      <c r="DVO82" s="176"/>
      <c r="DVP82" s="176"/>
      <c r="DVQ82" s="176"/>
      <c r="DVR82" s="176"/>
      <c r="DVS82" s="176"/>
      <c r="DVT82" s="176"/>
      <c r="DVU82" s="176"/>
      <c r="DVV82" s="176"/>
      <c r="DVW82" s="176"/>
      <c r="DVX82" s="176"/>
      <c r="DVY82" s="176"/>
      <c r="DVZ82" s="176"/>
      <c r="DWA82" s="176"/>
      <c r="DWB82" s="176"/>
      <c r="DWC82" s="176"/>
      <c r="DWD82" s="176"/>
      <c r="DWE82" s="176"/>
      <c r="DWF82" s="176"/>
      <c r="DWG82" s="176"/>
      <c r="DWH82" s="176"/>
      <c r="DWI82" s="176"/>
      <c r="DWJ82" s="176"/>
      <c r="DWK82" s="176"/>
      <c r="DWL82" s="176"/>
      <c r="DWM82" s="176"/>
      <c r="DWN82" s="176"/>
      <c r="DWO82" s="176"/>
      <c r="DWP82" s="176"/>
      <c r="DWQ82" s="176"/>
      <c r="DWR82" s="176"/>
      <c r="DWS82" s="176"/>
      <c r="DWT82" s="176"/>
      <c r="DWU82" s="176"/>
      <c r="DWV82" s="176"/>
      <c r="DWW82" s="176"/>
      <c r="DWX82" s="176"/>
      <c r="DWY82" s="176"/>
      <c r="DWZ82" s="176"/>
      <c r="DXA82" s="176"/>
      <c r="DXB82" s="176"/>
      <c r="DXC82" s="176"/>
      <c r="DXD82" s="176"/>
      <c r="DXE82" s="176"/>
      <c r="DXF82" s="176"/>
      <c r="DXG82" s="176"/>
      <c r="DXH82" s="176"/>
      <c r="DXI82" s="176"/>
      <c r="DXJ82" s="176"/>
      <c r="DXK82" s="176"/>
      <c r="DXL82" s="176"/>
      <c r="DXM82" s="176"/>
      <c r="DXN82" s="176"/>
      <c r="DXO82" s="176"/>
      <c r="DXP82" s="176"/>
      <c r="DXQ82" s="176"/>
      <c r="DXR82" s="176"/>
      <c r="DXS82" s="176"/>
      <c r="DXT82" s="176"/>
      <c r="DXU82" s="176"/>
      <c r="DXV82" s="176"/>
      <c r="DXW82" s="176"/>
      <c r="DXX82" s="176"/>
      <c r="DXY82" s="176"/>
      <c r="DXZ82" s="176"/>
      <c r="DYA82" s="176"/>
      <c r="DYB82" s="176"/>
      <c r="DYC82" s="176"/>
      <c r="DYD82" s="176"/>
      <c r="DYE82" s="176"/>
      <c r="DYF82" s="176"/>
      <c r="DYG82" s="176"/>
      <c r="DYH82" s="176"/>
      <c r="DYI82" s="176"/>
      <c r="DYJ82" s="176"/>
      <c r="DYK82" s="176"/>
      <c r="DYL82" s="176"/>
      <c r="DYM82" s="176"/>
      <c r="DYN82" s="176"/>
      <c r="DYO82" s="176"/>
      <c r="DYP82" s="176"/>
      <c r="DYQ82" s="176"/>
      <c r="DYR82" s="176"/>
      <c r="DYS82" s="176"/>
      <c r="DYT82" s="176"/>
      <c r="DYU82" s="176"/>
      <c r="DYV82" s="176"/>
      <c r="DYW82" s="176"/>
      <c r="DYX82" s="176"/>
      <c r="DYY82" s="176"/>
      <c r="DYZ82" s="176"/>
      <c r="DZA82" s="176"/>
      <c r="DZB82" s="176"/>
      <c r="DZC82" s="176"/>
      <c r="DZD82" s="176"/>
      <c r="DZE82" s="176"/>
      <c r="DZF82" s="176"/>
      <c r="DZG82" s="176"/>
      <c r="DZH82" s="176"/>
      <c r="DZI82" s="176"/>
      <c r="DZJ82" s="176"/>
      <c r="DZK82" s="176"/>
      <c r="DZL82" s="176"/>
      <c r="DZM82" s="176"/>
      <c r="DZN82" s="176"/>
      <c r="DZO82" s="176"/>
      <c r="DZP82" s="176"/>
      <c r="DZQ82" s="176"/>
      <c r="DZR82" s="176"/>
      <c r="DZS82" s="176"/>
      <c r="DZT82" s="176"/>
      <c r="DZU82" s="176"/>
      <c r="DZV82" s="176"/>
      <c r="DZW82" s="176"/>
      <c r="DZX82" s="176"/>
      <c r="DZY82" s="176"/>
      <c r="DZZ82" s="176"/>
      <c r="EAA82" s="176"/>
      <c r="EAB82" s="176"/>
      <c r="EAC82" s="176"/>
      <c r="EAD82" s="176"/>
      <c r="EAE82" s="176"/>
      <c r="EAF82" s="176"/>
      <c r="EAG82" s="176"/>
      <c r="EAH82" s="176"/>
      <c r="EAI82" s="176"/>
      <c r="EAJ82" s="176"/>
      <c r="EAK82" s="176"/>
      <c r="EAL82" s="176"/>
      <c r="EAM82" s="176"/>
      <c r="EAN82" s="176"/>
      <c r="EAO82" s="176"/>
      <c r="EAP82" s="176"/>
      <c r="EAQ82" s="176"/>
      <c r="EAR82" s="176"/>
      <c r="EAS82" s="176"/>
      <c r="EAT82" s="176"/>
      <c r="EAU82" s="176"/>
      <c r="EAV82" s="176"/>
      <c r="EAW82" s="176"/>
      <c r="EAX82" s="176"/>
      <c r="EAY82" s="176"/>
      <c r="EAZ82" s="176"/>
      <c r="EBA82" s="176"/>
      <c r="EBB82" s="176"/>
      <c r="EBC82" s="176"/>
      <c r="EBD82" s="176"/>
      <c r="EBE82" s="176"/>
      <c r="EBF82" s="176"/>
      <c r="EBG82" s="176"/>
      <c r="EBH82" s="176"/>
      <c r="EBI82" s="176"/>
      <c r="EBJ82" s="176"/>
      <c r="EBK82" s="176"/>
      <c r="EBL82" s="176"/>
      <c r="EBM82" s="176"/>
      <c r="EBN82" s="176"/>
      <c r="EBO82" s="176"/>
      <c r="EBP82" s="176"/>
      <c r="EBQ82" s="176"/>
      <c r="EBR82" s="176"/>
      <c r="EBS82" s="176"/>
      <c r="EBT82" s="176"/>
      <c r="EBU82" s="176"/>
      <c r="EBV82" s="176"/>
      <c r="EBW82" s="176"/>
      <c r="EBX82" s="176"/>
      <c r="EBY82" s="176"/>
      <c r="EBZ82" s="176"/>
      <c r="ECA82" s="176"/>
      <c r="ECB82" s="176"/>
      <c r="ECC82" s="176"/>
      <c r="ECD82" s="176"/>
      <c r="ECE82" s="176"/>
      <c r="ECF82" s="176"/>
      <c r="ECG82" s="176"/>
      <c r="ECH82" s="176"/>
      <c r="ECI82" s="176"/>
      <c r="ECJ82" s="176"/>
      <c r="ECK82" s="176"/>
      <c r="ECL82" s="176"/>
      <c r="ECM82" s="176"/>
      <c r="ECN82" s="176"/>
      <c r="ECO82" s="176"/>
      <c r="ECP82" s="176"/>
      <c r="ECQ82" s="176"/>
      <c r="ECR82" s="176"/>
      <c r="ECS82" s="176"/>
      <c r="ECT82" s="176"/>
      <c r="ECU82" s="176"/>
      <c r="ECV82" s="176"/>
      <c r="ECW82" s="176"/>
      <c r="ECX82" s="176"/>
      <c r="ECY82" s="176"/>
      <c r="ECZ82" s="176"/>
      <c r="EDA82" s="176"/>
      <c r="EDB82" s="176"/>
      <c r="EDC82" s="176"/>
      <c r="EDD82" s="176"/>
      <c r="EDE82" s="176"/>
      <c r="EDF82" s="176"/>
      <c r="EDG82" s="176"/>
      <c r="EDH82" s="176"/>
      <c r="EDI82" s="176"/>
      <c r="EDJ82" s="176"/>
      <c r="EDK82" s="176"/>
      <c r="EDL82" s="176"/>
      <c r="EDM82" s="176"/>
      <c r="EDN82" s="176"/>
      <c r="EDO82" s="176"/>
      <c r="EDP82" s="176"/>
      <c r="EDQ82" s="176"/>
      <c r="EDR82" s="176"/>
      <c r="EDS82" s="176"/>
      <c r="EDT82" s="176"/>
      <c r="EDU82" s="176"/>
      <c r="EDV82" s="176"/>
      <c r="EDW82" s="176"/>
      <c r="EDX82" s="176"/>
      <c r="EDY82" s="176"/>
      <c r="EDZ82" s="176"/>
      <c r="EEA82" s="176"/>
      <c r="EEB82" s="176"/>
      <c r="EEC82" s="176"/>
      <c r="EED82" s="176"/>
      <c r="EEE82" s="176"/>
      <c r="EEF82" s="176"/>
      <c r="EEG82" s="176"/>
      <c r="EEH82" s="176"/>
      <c r="EEI82" s="176"/>
      <c r="EEJ82" s="176"/>
      <c r="EEK82" s="176"/>
      <c r="EEL82" s="176"/>
      <c r="EEM82" s="176"/>
      <c r="EEN82" s="176"/>
      <c r="EEO82" s="176"/>
      <c r="EEP82" s="176"/>
      <c r="EEQ82" s="176"/>
      <c r="EER82" s="176"/>
      <c r="EES82" s="176"/>
      <c r="EET82" s="176"/>
      <c r="EEU82" s="176"/>
      <c r="EEV82" s="176"/>
      <c r="EEW82" s="176"/>
      <c r="EEX82" s="176"/>
      <c r="EEY82" s="176"/>
      <c r="EEZ82" s="176"/>
      <c r="EFA82" s="176"/>
      <c r="EFB82" s="176"/>
      <c r="EFC82" s="176"/>
      <c r="EFD82" s="176"/>
      <c r="EFE82" s="176"/>
      <c r="EFF82" s="176"/>
      <c r="EFG82" s="176"/>
      <c r="EFH82" s="176"/>
      <c r="EFI82" s="176"/>
      <c r="EFJ82" s="176"/>
      <c r="EFK82" s="176"/>
      <c r="EFL82" s="176"/>
      <c r="EFM82" s="176"/>
      <c r="EFN82" s="176"/>
      <c r="EFO82" s="176"/>
      <c r="EFP82" s="176"/>
      <c r="EFQ82" s="176"/>
      <c r="EFR82" s="176"/>
      <c r="EFS82" s="176"/>
      <c r="EFT82" s="176"/>
      <c r="EFU82" s="176"/>
      <c r="EFV82" s="176"/>
      <c r="EFW82" s="176"/>
      <c r="EFX82" s="176"/>
      <c r="EFY82" s="176"/>
      <c r="EFZ82" s="176"/>
      <c r="EGA82" s="176"/>
      <c r="EGB82" s="176"/>
      <c r="EGC82" s="176"/>
      <c r="EGD82" s="176"/>
      <c r="EGE82" s="176"/>
      <c r="EGF82" s="176"/>
      <c r="EGG82" s="176"/>
      <c r="EGH82" s="176"/>
      <c r="EGI82" s="176"/>
      <c r="EGJ82" s="176"/>
      <c r="EGK82" s="176"/>
      <c r="EGL82" s="176"/>
      <c r="EGM82" s="176"/>
      <c r="EGN82" s="176"/>
      <c r="EGO82" s="176"/>
      <c r="EGP82" s="176"/>
      <c r="EGQ82" s="176"/>
      <c r="EGR82" s="176"/>
      <c r="EGS82" s="176"/>
      <c r="EGT82" s="176"/>
      <c r="EGU82" s="176"/>
      <c r="EGV82" s="176"/>
      <c r="EGW82" s="176"/>
      <c r="EGX82" s="176"/>
      <c r="EGY82" s="176"/>
      <c r="EGZ82" s="176"/>
      <c r="EHA82" s="176"/>
      <c r="EHB82" s="176"/>
      <c r="EHC82" s="176"/>
      <c r="EHD82" s="176"/>
      <c r="EHE82" s="176"/>
      <c r="EHF82" s="176"/>
      <c r="EHG82" s="176"/>
      <c r="EHH82" s="176"/>
      <c r="EHI82" s="176"/>
      <c r="EHJ82" s="176"/>
      <c r="EHK82" s="176"/>
      <c r="EHL82" s="176"/>
      <c r="EHM82" s="176"/>
      <c r="EHN82" s="176"/>
      <c r="EHO82" s="176"/>
      <c r="EHP82" s="176"/>
      <c r="EHQ82" s="176"/>
      <c r="EHR82" s="176"/>
      <c r="EHS82" s="176"/>
      <c r="EHT82" s="176"/>
      <c r="EHU82" s="176"/>
      <c r="EHV82" s="176"/>
      <c r="EHW82" s="176"/>
      <c r="EHX82" s="176"/>
      <c r="EHY82" s="176"/>
      <c r="EHZ82" s="176"/>
      <c r="EIA82" s="176"/>
      <c r="EIB82" s="176"/>
      <c r="EIC82" s="176"/>
      <c r="EID82" s="176"/>
      <c r="EIE82" s="176"/>
      <c r="EIF82" s="176"/>
      <c r="EIG82" s="176"/>
      <c r="EIH82" s="176"/>
      <c r="EII82" s="176"/>
      <c r="EIJ82" s="176"/>
      <c r="EIK82" s="176"/>
      <c r="EIL82" s="176"/>
      <c r="EIM82" s="176"/>
      <c r="EIN82" s="176"/>
      <c r="EIO82" s="176"/>
      <c r="EIP82" s="176"/>
      <c r="EIQ82" s="176"/>
      <c r="EIR82" s="176"/>
      <c r="EIS82" s="176"/>
      <c r="EIT82" s="176"/>
      <c r="EIU82" s="176"/>
      <c r="EIV82" s="176"/>
      <c r="EIW82" s="176"/>
      <c r="EIX82" s="176"/>
      <c r="EIY82" s="176"/>
      <c r="EIZ82" s="176"/>
      <c r="EJA82" s="176"/>
      <c r="EJB82" s="176"/>
      <c r="EJC82" s="176"/>
      <c r="EJD82" s="176"/>
      <c r="EJE82" s="176"/>
      <c r="EJF82" s="176"/>
      <c r="EJG82" s="176"/>
      <c r="EJH82" s="176"/>
      <c r="EJI82" s="176"/>
      <c r="EJJ82" s="176"/>
      <c r="EJK82" s="176"/>
      <c r="EJL82" s="176"/>
      <c r="EJM82" s="176"/>
      <c r="EJN82" s="176"/>
      <c r="EJO82" s="176"/>
      <c r="EJP82" s="176"/>
      <c r="EJQ82" s="176"/>
      <c r="EJR82" s="176"/>
      <c r="EJS82" s="176"/>
      <c r="EJT82" s="176"/>
      <c r="EJU82" s="176"/>
      <c r="EJV82" s="176"/>
      <c r="EJW82" s="176"/>
      <c r="EJX82" s="176"/>
      <c r="EJY82" s="176"/>
      <c r="EJZ82" s="176"/>
      <c r="EKA82" s="176"/>
      <c r="EKB82" s="176"/>
      <c r="EKC82" s="176"/>
      <c r="EKD82" s="176"/>
      <c r="EKE82" s="176"/>
      <c r="EKF82" s="176"/>
      <c r="EKG82" s="176"/>
      <c r="EKH82" s="176"/>
      <c r="EKI82" s="176"/>
      <c r="EKJ82" s="176"/>
      <c r="EKK82" s="176"/>
      <c r="EKL82" s="176"/>
      <c r="EKM82" s="176"/>
      <c r="EKN82" s="176"/>
      <c r="EKO82" s="176"/>
      <c r="EKP82" s="176"/>
      <c r="EKQ82" s="176"/>
      <c r="EKR82" s="176"/>
      <c r="EKS82" s="176"/>
      <c r="EKT82" s="176"/>
      <c r="EKU82" s="176"/>
      <c r="EKV82" s="176"/>
      <c r="EKW82" s="176"/>
      <c r="EKX82" s="176"/>
      <c r="EKY82" s="176"/>
      <c r="EKZ82" s="176"/>
      <c r="ELA82" s="176"/>
      <c r="ELB82" s="176"/>
      <c r="ELC82" s="176"/>
      <c r="ELD82" s="176"/>
      <c r="ELE82" s="176"/>
      <c r="ELF82" s="176"/>
      <c r="ELG82" s="176"/>
      <c r="ELH82" s="176"/>
      <c r="ELI82" s="176"/>
      <c r="ELJ82" s="176"/>
      <c r="ELK82" s="176"/>
      <c r="ELL82" s="176"/>
      <c r="ELM82" s="176"/>
      <c r="ELN82" s="176"/>
      <c r="ELO82" s="176"/>
      <c r="ELP82" s="176"/>
      <c r="ELQ82" s="176"/>
      <c r="ELR82" s="176"/>
      <c r="ELS82" s="176"/>
      <c r="ELT82" s="176"/>
      <c r="ELU82" s="176"/>
      <c r="ELV82" s="176"/>
      <c r="ELW82" s="176"/>
      <c r="ELX82" s="176"/>
      <c r="ELY82" s="176"/>
      <c r="ELZ82" s="176"/>
      <c r="EMA82" s="176"/>
      <c r="EMB82" s="176"/>
      <c r="EMC82" s="176"/>
      <c r="EMD82" s="176"/>
      <c r="EME82" s="176"/>
      <c r="EMF82" s="176"/>
      <c r="EMG82" s="176"/>
      <c r="EMH82" s="176"/>
      <c r="EMI82" s="176"/>
      <c r="EMJ82" s="176"/>
      <c r="EMK82" s="176"/>
      <c r="EML82" s="176"/>
      <c r="EMM82" s="176"/>
      <c r="EMN82" s="176"/>
      <c r="EMO82" s="176"/>
      <c r="EMP82" s="176"/>
      <c r="EMQ82" s="176"/>
      <c r="EMR82" s="176"/>
      <c r="EMS82" s="176"/>
      <c r="EMT82" s="176"/>
      <c r="EMU82" s="176"/>
      <c r="EMV82" s="176"/>
      <c r="EMW82" s="176"/>
      <c r="EMX82" s="176"/>
      <c r="EMY82" s="176"/>
      <c r="EMZ82" s="176"/>
      <c r="ENA82" s="176"/>
      <c r="ENB82" s="176"/>
      <c r="ENC82" s="176"/>
      <c r="END82" s="176"/>
      <c r="ENE82" s="176"/>
      <c r="ENF82" s="176"/>
      <c r="ENG82" s="176"/>
      <c r="ENH82" s="176"/>
      <c r="ENI82" s="176"/>
      <c r="ENJ82" s="176"/>
      <c r="ENK82" s="176"/>
      <c r="ENL82" s="176"/>
      <c r="ENM82" s="176"/>
      <c r="ENN82" s="176"/>
      <c r="ENO82" s="176"/>
      <c r="ENP82" s="176"/>
      <c r="ENQ82" s="176"/>
      <c r="ENR82" s="176"/>
      <c r="ENS82" s="176"/>
      <c r="ENT82" s="176"/>
      <c r="ENU82" s="176"/>
      <c r="ENV82" s="176"/>
      <c r="ENW82" s="176"/>
      <c r="ENX82" s="176"/>
      <c r="ENY82" s="176"/>
      <c r="ENZ82" s="176"/>
      <c r="EOA82" s="176"/>
      <c r="EOB82" s="176"/>
      <c r="EOC82" s="176"/>
      <c r="EOD82" s="176"/>
      <c r="EOE82" s="176"/>
      <c r="EOF82" s="176"/>
      <c r="EOG82" s="176"/>
      <c r="EOH82" s="176"/>
      <c r="EOI82" s="176"/>
      <c r="EOJ82" s="176"/>
      <c r="EOK82" s="176"/>
      <c r="EOL82" s="176"/>
      <c r="EOM82" s="176"/>
      <c r="EON82" s="176"/>
      <c r="EOO82" s="176"/>
      <c r="EOP82" s="176"/>
      <c r="EOQ82" s="176"/>
      <c r="EOR82" s="176"/>
      <c r="EOS82" s="176"/>
      <c r="EOT82" s="176"/>
      <c r="EOU82" s="176"/>
      <c r="EOV82" s="176"/>
      <c r="EOW82" s="176"/>
      <c r="EOX82" s="176"/>
      <c r="EOY82" s="176"/>
      <c r="EOZ82" s="176"/>
      <c r="EPA82" s="176"/>
      <c r="EPB82" s="176"/>
      <c r="EPC82" s="176"/>
      <c r="EPD82" s="176"/>
      <c r="EPE82" s="176"/>
      <c r="EPF82" s="176"/>
      <c r="EPG82" s="176"/>
      <c r="EPH82" s="176"/>
      <c r="EPI82" s="176"/>
      <c r="EPJ82" s="176"/>
      <c r="EPK82" s="176"/>
      <c r="EPL82" s="176"/>
      <c r="EPM82" s="176"/>
      <c r="EPN82" s="176"/>
      <c r="EPO82" s="176"/>
      <c r="EPP82" s="176"/>
      <c r="EPQ82" s="176"/>
      <c r="EPR82" s="176"/>
      <c r="EPS82" s="176"/>
      <c r="EPT82" s="176"/>
      <c r="EPU82" s="176"/>
      <c r="EPV82" s="176"/>
      <c r="EPW82" s="176"/>
      <c r="EPX82" s="176"/>
      <c r="EPY82" s="176"/>
      <c r="EPZ82" s="176"/>
      <c r="EQA82" s="176"/>
      <c r="EQB82" s="176"/>
      <c r="EQC82" s="176"/>
      <c r="EQD82" s="176"/>
      <c r="EQE82" s="176"/>
      <c r="EQF82" s="176"/>
      <c r="EQG82" s="176"/>
      <c r="EQH82" s="176"/>
      <c r="EQI82" s="176"/>
      <c r="EQJ82" s="176"/>
      <c r="EQK82" s="176"/>
      <c r="EQL82" s="176"/>
      <c r="EQM82" s="176"/>
      <c r="EQN82" s="176"/>
      <c r="EQO82" s="176"/>
      <c r="EQP82" s="176"/>
      <c r="EQQ82" s="176"/>
      <c r="EQR82" s="176"/>
      <c r="EQS82" s="176"/>
      <c r="EQT82" s="176"/>
      <c r="EQU82" s="176"/>
      <c r="EQV82" s="176"/>
      <c r="EQW82" s="176"/>
      <c r="EQX82" s="176"/>
      <c r="EQY82" s="176"/>
      <c r="EQZ82" s="176"/>
      <c r="ERA82" s="176"/>
      <c r="ERB82" s="176"/>
      <c r="ERC82" s="176"/>
      <c r="ERD82" s="176"/>
      <c r="ERE82" s="176"/>
      <c r="ERF82" s="176"/>
      <c r="ERG82" s="176"/>
      <c r="ERH82" s="176"/>
      <c r="ERI82" s="176"/>
      <c r="ERJ82" s="176"/>
      <c r="ERK82" s="176"/>
      <c r="ERL82" s="176"/>
      <c r="ERM82" s="176"/>
      <c r="ERN82" s="176"/>
      <c r="ERO82" s="176"/>
      <c r="ERP82" s="176"/>
      <c r="ERQ82" s="176"/>
      <c r="ERR82" s="176"/>
      <c r="ERS82" s="176"/>
      <c r="ERT82" s="176"/>
      <c r="ERU82" s="176"/>
      <c r="ERV82" s="176"/>
      <c r="ERW82" s="176"/>
      <c r="ERX82" s="176"/>
      <c r="ERY82" s="176"/>
      <c r="ERZ82" s="176"/>
      <c r="ESA82" s="176"/>
      <c r="ESB82" s="176"/>
      <c r="ESC82" s="176"/>
      <c r="ESD82" s="176"/>
      <c r="ESE82" s="176"/>
      <c r="ESF82" s="176"/>
      <c r="ESG82" s="176"/>
      <c r="ESH82" s="176"/>
      <c r="ESI82" s="176"/>
      <c r="ESJ82" s="176"/>
      <c r="ESK82" s="176"/>
      <c r="ESL82" s="176"/>
      <c r="ESM82" s="176"/>
      <c r="ESN82" s="176"/>
      <c r="ESO82" s="176"/>
      <c r="ESP82" s="176"/>
      <c r="ESQ82" s="176"/>
      <c r="ESR82" s="176"/>
      <c r="ESS82" s="176"/>
      <c r="EST82" s="176"/>
      <c r="ESU82" s="176"/>
      <c r="ESV82" s="176"/>
      <c r="ESW82" s="176"/>
      <c r="ESX82" s="176"/>
      <c r="ESY82" s="176"/>
      <c r="ESZ82" s="176"/>
      <c r="ETA82" s="176"/>
      <c r="ETB82" s="176"/>
      <c r="ETC82" s="176"/>
      <c r="ETD82" s="176"/>
      <c r="ETE82" s="176"/>
      <c r="ETF82" s="176"/>
      <c r="ETG82" s="176"/>
      <c r="ETH82" s="176"/>
      <c r="ETI82" s="176"/>
      <c r="ETJ82" s="176"/>
      <c r="ETK82" s="176"/>
      <c r="ETL82" s="176"/>
      <c r="ETM82" s="176"/>
      <c r="ETN82" s="176"/>
      <c r="ETO82" s="176"/>
      <c r="ETP82" s="176"/>
      <c r="ETQ82" s="176"/>
      <c r="ETR82" s="176"/>
      <c r="ETS82" s="176"/>
      <c r="ETT82" s="176"/>
      <c r="ETU82" s="176"/>
      <c r="ETV82" s="176"/>
      <c r="ETW82" s="176"/>
      <c r="ETX82" s="176"/>
      <c r="ETY82" s="176"/>
      <c r="ETZ82" s="176"/>
      <c r="EUA82" s="176"/>
      <c r="EUB82" s="176"/>
      <c r="EUC82" s="176"/>
      <c r="EUD82" s="176"/>
      <c r="EUE82" s="176"/>
      <c r="EUF82" s="176"/>
      <c r="EUG82" s="176"/>
      <c r="EUH82" s="176"/>
      <c r="EUI82" s="176"/>
      <c r="EUJ82" s="176"/>
      <c r="EUK82" s="176"/>
      <c r="EUL82" s="176"/>
      <c r="EUM82" s="176"/>
      <c r="EUN82" s="176"/>
      <c r="EUO82" s="176"/>
      <c r="EUP82" s="176"/>
      <c r="EUQ82" s="176"/>
      <c r="EUR82" s="176"/>
      <c r="EUS82" s="176"/>
      <c r="EUT82" s="176"/>
      <c r="EUU82" s="176"/>
      <c r="EUV82" s="176"/>
      <c r="EUW82" s="176"/>
      <c r="EUX82" s="176"/>
      <c r="EUY82" s="176"/>
      <c r="EUZ82" s="176"/>
      <c r="EVA82" s="176"/>
      <c r="EVB82" s="176"/>
      <c r="EVC82" s="176"/>
      <c r="EVD82" s="176"/>
      <c r="EVE82" s="176"/>
      <c r="EVF82" s="176"/>
      <c r="EVG82" s="176"/>
      <c r="EVH82" s="176"/>
      <c r="EVI82" s="176"/>
      <c r="EVJ82" s="176"/>
      <c r="EVK82" s="176"/>
      <c r="EVL82" s="176"/>
      <c r="EVM82" s="176"/>
      <c r="EVN82" s="176"/>
      <c r="EVO82" s="176"/>
      <c r="EVP82" s="176"/>
      <c r="EVQ82" s="176"/>
      <c r="EVR82" s="176"/>
      <c r="EVS82" s="176"/>
      <c r="EVT82" s="176"/>
      <c r="EVU82" s="176"/>
      <c r="EVV82" s="176"/>
      <c r="EVW82" s="176"/>
      <c r="EVX82" s="176"/>
      <c r="EVY82" s="176"/>
      <c r="EVZ82" s="176"/>
      <c r="EWA82" s="176"/>
      <c r="EWB82" s="176"/>
      <c r="EWC82" s="176"/>
      <c r="EWD82" s="176"/>
      <c r="EWE82" s="176"/>
      <c r="EWF82" s="176"/>
      <c r="EWG82" s="176"/>
      <c r="EWH82" s="176"/>
      <c r="EWI82" s="176"/>
      <c r="EWJ82" s="176"/>
      <c r="EWK82" s="176"/>
      <c r="EWL82" s="176"/>
      <c r="EWM82" s="176"/>
      <c r="EWN82" s="176"/>
      <c r="EWO82" s="176"/>
      <c r="EWP82" s="176"/>
      <c r="EWQ82" s="176"/>
      <c r="EWR82" s="176"/>
      <c r="EWS82" s="176"/>
      <c r="EWT82" s="176"/>
      <c r="EWU82" s="176"/>
      <c r="EWV82" s="176"/>
      <c r="EWW82" s="176"/>
      <c r="EWX82" s="176"/>
      <c r="EWY82" s="176"/>
      <c r="EWZ82" s="176"/>
      <c r="EXA82" s="176"/>
      <c r="EXB82" s="176"/>
      <c r="EXC82" s="176"/>
      <c r="EXD82" s="176"/>
      <c r="EXE82" s="176"/>
      <c r="EXF82" s="176"/>
      <c r="EXG82" s="176"/>
      <c r="EXH82" s="176"/>
      <c r="EXI82" s="176"/>
      <c r="EXJ82" s="176"/>
      <c r="EXK82" s="176"/>
      <c r="EXL82" s="176"/>
      <c r="EXM82" s="176"/>
      <c r="EXN82" s="176"/>
      <c r="EXO82" s="176"/>
      <c r="EXP82" s="176"/>
      <c r="EXQ82" s="176"/>
      <c r="EXR82" s="176"/>
      <c r="EXS82" s="176"/>
      <c r="EXT82" s="176"/>
      <c r="EXU82" s="176"/>
      <c r="EXV82" s="176"/>
      <c r="EXW82" s="176"/>
      <c r="EXX82" s="176"/>
      <c r="EXY82" s="176"/>
      <c r="EXZ82" s="176"/>
      <c r="EYA82" s="176"/>
      <c r="EYB82" s="176"/>
      <c r="EYC82" s="176"/>
      <c r="EYD82" s="176"/>
      <c r="EYE82" s="176"/>
      <c r="EYF82" s="176"/>
      <c r="EYG82" s="176"/>
      <c r="EYH82" s="176"/>
      <c r="EYI82" s="176"/>
      <c r="EYJ82" s="176"/>
      <c r="EYK82" s="176"/>
      <c r="EYL82" s="176"/>
      <c r="EYM82" s="176"/>
      <c r="EYN82" s="176"/>
      <c r="EYO82" s="176"/>
      <c r="EYP82" s="176"/>
      <c r="EYQ82" s="176"/>
      <c r="EYR82" s="176"/>
      <c r="EYS82" s="176"/>
      <c r="EYT82" s="176"/>
      <c r="EYU82" s="176"/>
      <c r="EYV82" s="176"/>
      <c r="EYW82" s="176"/>
      <c r="EYX82" s="176"/>
      <c r="EYY82" s="176"/>
      <c r="EYZ82" s="176"/>
      <c r="EZA82" s="176"/>
      <c r="EZB82" s="176"/>
      <c r="EZC82" s="176"/>
      <c r="EZD82" s="176"/>
      <c r="EZE82" s="176"/>
      <c r="EZF82" s="176"/>
      <c r="EZG82" s="176"/>
      <c r="EZH82" s="176"/>
      <c r="EZI82" s="176"/>
      <c r="EZJ82" s="176"/>
      <c r="EZK82" s="176"/>
      <c r="EZL82" s="176"/>
      <c r="EZM82" s="176"/>
      <c r="EZN82" s="176"/>
      <c r="EZO82" s="176"/>
      <c r="EZP82" s="176"/>
      <c r="EZQ82" s="176"/>
      <c r="EZR82" s="176"/>
      <c r="EZS82" s="176"/>
      <c r="EZT82" s="176"/>
      <c r="EZU82" s="176"/>
      <c r="EZV82" s="176"/>
      <c r="EZW82" s="176"/>
      <c r="EZX82" s="176"/>
      <c r="EZY82" s="176"/>
      <c r="EZZ82" s="176"/>
      <c r="FAA82" s="176"/>
      <c r="FAB82" s="176"/>
      <c r="FAC82" s="176"/>
      <c r="FAD82" s="176"/>
      <c r="FAE82" s="176"/>
      <c r="FAF82" s="176"/>
      <c r="FAG82" s="176"/>
      <c r="FAH82" s="176"/>
      <c r="FAI82" s="176"/>
      <c r="FAJ82" s="176"/>
      <c r="FAK82" s="176"/>
      <c r="FAL82" s="176"/>
      <c r="FAM82" s="176"/>
      <c r="FAN82" s="176"/>
      <c r="FAO82" s="176"/>
      <c r="FAP82" s="176"/>
      <c r="FAQ82" s="176"/>
      <c r="FAR82" s="176"/>
      <c r="FAS82" s="176"/>
      <c r="FAT82" s="176"/>
      <c r="FAU82" s="176"/>
      <c r="FAV82" s="176"/>
      <c r="FAW82" s="176"/>
      <c r="FAX82" s="176"/>
      <c r="FAY82" s="176"/>
      <c r="FAZ82" s="176"/>
      <c r="FBA82" s="176"/>
      <c r="FBB82" s="176"/>
      <c r="FBC82" s="176"/>
      <c r="FBD82" s="176"/>
      <c r="FBE82" s="176"/>
      <c r="FBF82" s="176"/>
      <c r="FBG82" s="176"/>
      <c r="FBH82" s="176"/>
      <c r="FBI82" s="176"/>
      <c r="FBJ82" s="176"/>
      <c r="FBK82" s="176"/>
      <c r="FBL82" s="176"/>
      <c r="FBM82" s="176"/>
      <c r="FBN82" s="176"/>
      <c r="FBO82" s="176"/>
      <c r="FBP82" s="176"/>
      <c r="FBQ82" s="176"/>
      <c r="FBR82" s="176"/>
      <c r="FBS82" s="176"/>
      <c r="FBT82" s="176"/>
      <c r="FBU82" s="176"/>
      <c r="FBV82" s="176"/>
      <c r="FBW82" s="176"/>
      <c r="FBX82" s="176"/>
      <c r="FBY82" s="176"/>
      <c r="FBZ82" s="176"/>
      <c r="FCA82" s="176"/>
      <c r="FCB82" s="176"/>
      <c r="FCC82" s="176"/>
      <c r="FCD82" s="176"/>
      <c r="FCE82" s="176"/>
      <c r="FCF82" s="176"/>
      <c r="FCG82" s="176"/>
      <c r="FCH82" s="176"/>
      <c r="FCI82" s="176"/>
      <c r="FCJ82" s="176"/>
      <c r="FCK82" s="176"/>
      <c r="FCL82" s="176"/>
      <c r="FCM82" s="176"/>
      <c r="FCN82" s="176"/>
      <c r="FCO82" s="176"/>
      <c r="FCP82" s="176"/>
      <c r="FCQ82" s="176"/>
      <c r="FCR82" s="176"/>
      <c r="FCS82" s="176"/>
      <c r="FCT82" s="176"/>
      <c r="FCU82" s="176"/>
      <c r="FCV82" s="176"/>
      <c r="FCW82" s="176"/>
      <c r="FCX82" s="176"/>
      <c r="FCY82" s="176"/>
      <c r="FCZ82" s="176"/>
      <c r="FDA82" s="176"/>
      <c r="FDB82" s="176"/>
      <c r="FDC82" s="176"/>
      <c r="FDD82" s="176"/>
      <c r="FDE82" s="176"/>
      <c r="FDF82" s="176"/>
      <c r="FDG82" s="176"/>
      <c r="FDH82" s="176"/>
      <c r="FDI82" s="176"/>
      <c r="FDJ82" s="176"/>
      <c r="FDK82" s="176"/>
      <c r="FDL82" s="176"/>
      <c r="FDM82" s="176"/>
      <c r="FDN82" s="176"/>
      <c r="FDO82" s="176"/>
      <c r="FDP82" s="176"/>
      <c r="FDQ82" s="176"/>
      <c r="FDR82" s="176"/>
      <c r="FDS82" s="176"/>
      <c r="FDT82" s="176"/>
      <c r="FDU82" s="176"/>
      <c r="FDV82" s="176"/>
      <c r="FDW82" s="176"/>
      <c r="FDX82" s="176"/>
      <c r="FDY82" s="176"/>
      <c r="FDZ82" s="176"/>
      <c r="FEA82" s="176"/>
      <c r="FEB82" s="176"/>
      <c r="FEC82" s="176"/>
      <c r="FED82" s="176"/>
      <c r="FEE82" s="176"/>
      <c r="FEF82" s="176"/>
      <c r="FEG82" s="176"/>
      <c r="FEH82" s="176"/>
      <c r="FEI82" s="176"/>
      <c r="FEJ82" s="176"/>
      <c r="FEK82" s="176"/>
      <c r="FEL82" s="176"/>
      <c r="FEM82" s="176"/>
      <c r="FEN82" s="176"/>
      <c r="FEO82" s="176"/>
      <c r="FEP82" s="176"/>
      <c r="FEQ82" s="176"/>
      <c r="FER82" s="176"/>
      <c r="FES82" s="176"/>
      <c r="FET82" s="176"/>
      <c r="FEU82" s="176"/>
      <c r="FEV82" s="176"/>
      <c r="FEW82" s="176"/>
      <c r="FEX82" s="176"/>
      <c r="FEY82" s="176"/>
      <c r="FEZ82" s="176"/>
      <c r="FFA82" s="176"/>
      <c r="FFB82" s="176"/>
      <c r="FFC82" s="176"/>
      <c r="FFD82" s="176"/>
      <c r="FFE82" s="176"/>
      <c r="FFF82" s="176"/>
      <c r="FFG82" s="176"/>
      <c r="FFH82" s="176"/>
      <c r="FFI82" s="176"/>
      <c r="FFJ82" s="176"/>
      <c r="FFK82" s="176"/>
      <c r="FFL82" s="176"/>
      <c r="FFM82" s="176"/>
      <c r="FFN82" s="176"/>
      <c r="FFO82" s="176"/>
      <c r="FFP82" s="176"/>
      <c r="FFQ82" s="176"/>
      <c r="FFR82" s="176"/>
      <c r="FFS82" s="176"/>
      <c r="FFT82" s="176"/>
      <c r="FFU82" s="176"/>
      <c r="FFV82" s="176"/>
      <c r="FFW82" s="176"/>
      <c r="FFX82" s="176"/>
      <c r="FFY82" s="176"/>
      <c r="FFZ82" s="176"/>
      <c r="FGA82" s="176"/>
      <c r="FGB82" s="176"/>
      <c r="FGC82" s="176"/>
      <c r="FGD82" s="176"/>
      <c r="FGE82" s="176"/>
      <c r="FGF82" s="176"/>
      <c r="FGG82" s="176"/>
      <c r="FGH82" s="176"/>
      <c r="FGI82" s="176"/>
      <c r="FGJ82" s="176"/>
      <c r="FGK82" s="176"/>
      <c r="FGL82" s="176"/>
      <c r="FGM82" s="176"/>
      <c r="FGN82" s="176"/>
      <c r="FGO82" s="176"/>
      <c r="FGP82" s="176"/>
      <c r="FGQ82" s="176"/>
      <c r="FGR82" s="176"/>
      <c r="FGS82" s="176"/>
      <c r="FGT82" s="176"/>
      <c r="FGU82" s="176"/>
      <c r="FGV82" s="176"/>
      <c r="FGW82" s="176"/>
      <c r="FGX82" s="176"/>
      <c r="FGY82" s="176"/>
      <c r="FGZ82" s="176"/>
      <c r="FHA82" s="176"/>
      <c r="FHB82" s="176"/>
      <c r="FHC82" s="176"/>
      <c r="FHD82" s="176"/>
      <c r="FHE82" s="176"/>
      <c r="FHF82" s="176"/>
      <c r="FHG82" s="176"/>
      <c r="FHH82" s="176"/>
      <c r="FHI82" s="176"/>
      <c r="FHJ82" s="176"/>
      <c r="FHK82" s="176"/>
      <c r="FHL82" s="176"/>
      <c r="FHM82" s="176"/>
      <c r="FHN82" s="176"/>
      <c r="FHO82" s="176"/>
      <c r="FHP82" s="176"/>
      <c r="FHQ82" s="176"/>
      <c r="FHR82" s="176"/>
      <c r="FHS82" s="176"/>
      <c r="FHT82" s="176"/>
      <c r="FHU82" s="176"/>
      <c r="FHV82" s="176"/>
      <c r="FHW82" s="176"/>
      <c r="FHX82" s="176"/>
      <c r="FHY82" s="176"/>
      <c r="FHZ82" s="176"/>
      <c r="FIA82" s="176"/>
      <c r="FIB82" s="176"/>
      <c r="FIC82" s="176"/>
      <c r="FID82" s="176"/>
      <c r="FIE82" s="176"/>
      <c r="FIF82" s="176"/>
      <c r="FIG82" s="176"/>
      <c r="FIH82" s="176"/>
      <c r="FII82" s="176"/>
      <c r="FIJ82" s="176"/>
      <c r="FIK82" s="176"/>
      <c r="FIL82" s="176"/>
      <c r="FIM82" s="176"/>
      <c r="FIN82" s="176"/>
      <c r="FIO82" s="176"/>
      <c r="FIP82" s="176"/>
      <c r="FIQ82" s="176"/>
      <c r="FIR82" s="176"/>
      <c r="FIS82" s="176"/>
      <c r="FIT82" s="176"/>
      <c r="FIU82" s="176"/>
      <c r="FIV82" s="176"/>
      <c r="FIW82" s="176"/>
      <c r="FIX82" s="176"/>
      <c r="FIY82" s="176"/>
      <c r="FIZ82" s="176"/>
      <c r="FJA82" s="176"/>
      <c r="FJB82" s="176"/>
      <c r="FJC82" s="176"/>
      <c r="FJD82" s="176"/>
      <c r="FJE82" s="176"/>
      <c r="FJF82" s="176"/>
      <c r="FJG82" s="176"/>
      <c r="FJH82" s="176"/>
      <c r="FJI82" s="176"/>
      <c r="FJJ82" s="176"/>
      <c r="FJK82" s="176"/>
      <c r="FJL82" s="176"/>
      <c r="FJM82" s="176"/>
      <c r="FJN82" s="176"/>
      <c r="FJO82" s="176"/>
      <c r="FJP82" s="176"/>
      <c r="FJQ82" s="176"/>
      <c r="FJR82" s="176"/>
      <c r="FJS82" s="176"/>
      <c r="FJT82" s="176"/>
      <c r="FJU82" s="176"/>
      <c r="FJV82" s="176"/>
      <c r="FJW82" s="176"/>
      <c r="FJX82" s="176"/>
      <c r="FJY82" s="176"/>
      <c r="FJZ82" s="176"/>
      <c r="FKA82" s="176"/>
      <c r="FKB82" s="176"/>
      <c r="FKC82" s="176"/>
      <c r="FKD82" s="176"/>
      <c r="FKE82" s="176"/>
      <c r="FKF82" s="176"/>
      <c r="FKG82" s="176"/>
      <c r="FKH82" s="176"/>
      <c r="FKI82" s="176"/>
      <c r="FKJ82" s="176"/>
      <c r="FKK82" s="176"/>
      <c r="FKL82" s="176"/>
      <c r="FKM82" s="176"/>
      <c r="FKN82" s="176"/>
      <c r="FKO82" s="176"/>
      <c r="FKP82" s="176"/>
      <c r="FKQ82" s="176"/>
      <c r="FKR82" s="176"/>
      <c r="FKS82" s="176"/>
      <c r="FKT82" s="176"/>
      <c r="FKU82" s="176"/>
      <c r="FKV82" s="176"/>
      <c r="FKW82" s="176"/>
      <c r="FKX82" s="176"/>
      <c r="FKY82" s="176"/>
      <c r="FKZ82" s="176"/>
      <c r="FLA82" s="176"/>
      <c r="FLB82" s="176"/>
      <c r="FLC82" s="176"/>
      <c r="FLD82" s="176"/>
      <c r="FLE82" s="176"/>
      <c r="FLF82" s="176"/>
      <c r="FLG82" s="176"/>
      <c r="FLH82" s="176"/>
      <c r="FLI82" s="176"/>
      <c r="FLJ82" s="176"/>
      <c r="FLK82" s="176"/>
      <c r="FLL82" s="176"/>
      <c r="FLM82" s="176"/>
      <c r="FLN82" s="176"/>
      <c r="FLO82" s="176"/>
      <c r="FLP82" s="176"/>
      <c r="FLQ82" s="176"/>
      <c r="FLR82" s="176"/>
      <c r="FLS82" s="176"/>
      <c r="FLT82" s="176"/>
      <c r="FLU82" s="176"/>
      <c r="FLV82" s="176"/>
      <c r="FLW82" s="176"/>
      <c r="FLX82" s="176"/>
      <c r="FLY82" s="176"/>
      <c r="FLZ82" s="176"/>
      <c r="FMA82" s="176"/>
      <c r="FMB82" s="176"/>
      <c r="FMC82" s="176"/>
      <c r="FMD82" s="176"/>
      <c r="FME82" s="176"/>
      <c r="FMF82" s="176"/>
      <c r="FMG82" s="176"/>
      <c r="FMH82" s="176"/>
      <c r="FMI82" s="176"/>
      <c r="FMJ82" s="176"/>
      <c r="FMK82" s="176"/>
      <c r="FML82" s="176"/>
      <c r="FMM82" s="176"/>
      <c r="FMN82" s="176"/>
      <c r="FMO82" s="176"/>
      <c r="FMP82" s="176"/>
      <c r="FMQ82" s="176"/>
      <c r="FMR82" s="176"/>
      <c r="FMS82" s="176"/>
      <c r="FMT82" s="176"/>
      <c r="FMU82" s="176"/>
      <c r="FMV82" s="176"/>
      <c r="FMW82" s="176"/>
      <c r="FMX82" s="176"/>
      <c r="FMY82" s="176"/>
      <c r="FMZ82" s="176"/>
      <c r="FNA82" s="176"/>
      <c r="FNB82" s="176"/>
      <c r="FNC82" s="176"/>
      <c r="FND82" s="176"/>
      <c r="FNE82" s="176"/>
      <c r="FNF82" s="176"/>
      <c r="FNG82" s="176"/>
      <c r="FNH82" s="176"/>
      <c r="FNI82" s="176"/>
      <c r="FNJ82" s="176"/>
      <c r="FNK82" s="176"/>
      <c r="FNL82" s="176"/>
      <c r="FNM82" s="176"/>
      <c r="FNN82" s="176"/>
      <c r="FNO82" s="176"/>
      <c r="FNP82" s="176"/>
      <c r="FNQ82" s="176"/>
      <c r="FNR82" s="176"/>
      <c r="FNS82" s="176"/>
      <c r="FNT82" s="176"/>
      <c r="FNU82" s="176"/>
      <c r="FNV82" s="176"/>
      <c r="FNW82" s="176"/>
      <c r="FNX82" s="176"/>
      <c r="FNY82" s="176"/>
      <c r="FNZ82" s="176"/>
      <c r="FOA82" s="176"/>
      <c r="FOB82" s="176"/>
      <c r="FOC82" s="176"/>
      <c r="FOD82" s="176"/>
      <c r="FOE82" s="176"/>
      <c r="FOF82" s="176"/>
      <c r="FOG82" s="176"/>
      <c r="FOH82" s="176"/>
      <c r="FOI82" s="176"/>
      <c r="FOJ82" s="176"/>
      <c r="FOK82" s="176"/>
      <c r="FOL82" s="176"/>
      <c r="FOM82" s="176"/>
      <c r="FON82" s="176"/>
      <c r="FOO82" s="176"/>
      <c r="FOP82" s="176"/>
      <c r="FOQ82" s="176"/>
      <c r="FOR82" s="176"/>
      <c r="FOS82" s="176"/>
      <c r="FOT82" s="176"/>
      <c r="FOU82" s="176"/>
      <c r="FOV82" s="176"/>
      <c r="FOW82" s="176"/>
      <c r="FOX82" s="176"/>
      <c r="FOY82" s="176"/>
      <c r="FOZ82" s="176"/>
      <c r="FPA82" s="176"/>
      <c r="FPB82" s="176"/>
      <c r="FPC82" s="176"/>
      <c r="FPD82" s="176"/>
      <c r="FPE82" s="176"/>
      <c r="FPF82" s="176"/>
      <c r="FPG82" s="176"/>
      <c r="FPH82" s="176"/>
      <c r="FPI82" s="176"/>
      <c r="FPJ82" s="176"/>
      <c r="FPK82" s="176"/>
      <c r="FPL82" s="176"/>
      <c r="FPM82" s="176"/>
      <c r="FPN82" s="176"/>
      <c r="FPO82" s="176"/>
      <c r="FPP82" s="176"/>
      <c r="FPQ82" s="176"/>
      <c r="FPR82" s="176"/>
      <c r="FPS82" s="176"/>
      <c r="FPT82" s="176"/>
      <c r="FPU82" s="176"/>
      <c r="FPV82" s="176"/>
      <c r="FPW82" s="176"/>
      <c r="FPX82" s="176"/>
      <c r="FPY82" s="176"/>
      <c r="FPZ82" s="176"/>
      <c r="FQA82" s="176"/>
      <c r="FQB82" s="176"/>
      <c r="FQC82" s="176"/>
      <c r="FQD82" s="176"/>
      <c r="FQE82" s="176"/>
      <c r="FQF82" s="176"/>
      <c r="FQG82" s="176"/>
      <c r="FQH82" s="176"/>
      <c r="FQI82" s="176"/>
      <c r="FQJ82" s="176"/>
      <c r="FQK82" s="176"/>
      <c r="FQL82" s="176"/>
      <c r="FQM82" s="176"/>
      <c r="FQN82" s="176"/>
      <c r="FQO82" s="176"/>
      <c r="FQP82" s="176"/>
      <c r="FQQ82" s="176"/>
      <c r="FQR82" s="176"/>
      <c r="FQS82" s="176"/>
      <c r="FQT82" s="176"/>
      <c r="FQU82" s="176"/>
      <c r="FQV82" s="176"/>
      <c r="FQW82" s="176"/>
      <c r="FQX82" s="176"/>
      <c r="FQY82" s="176"/>
      <c r="FQZ82" s="176"/>
      <c r="FRA82" s="176"/>
      <c r="FRB82" s="176"/>
      <c r="FRC82" s="176"/>
      <c r="FRD82" s="176"/>
      <c r="FRE82" s="176"/>
      <c r="FRF82" s="176"/>
      <c r="FRG82" s="176"/>
      <c r="FRH82" s="176"/>
      <c r="FRI82" s="176"/>
      <c r="FRJ82" s="176"/>
      <c r="FRK82" s="176"/>
      <c r="FRL82" s="176"/>
      <c r="FRM82" s="176"/>
      <c r="FRN82" s="176"/>
      <c r="FRO82" s="176"/>
      <c r="FRP82" s="176"/>
      <c r="FRQ82" s="176"/>
      <c r="FRR82" s="176"/>
      <c r="FRS82" s="176"/>
      <c r="FRT82" s="176"/>
      <c r="FRU82" s="176"/>
      <c r="FRV82" s="176"/>
      <c r="FRW82" s="176"/>
      <c r="FRX82" s="176"/>
      <c r="FRY82" s="176"/>
      <c r="FRZ82" s="176"/>
      <c r="FSA82" s="176"/>
      <c r="FSB82" s="176"/>
      <c r="FSC82" s="176"/>
      <c r="FSD82" s="176"/>
      <c r="FSE82" s="176"/>
      <c r="FSF82" s="176"/>
      <c r="FSG82" s="176"/>
      <c r="FSH82" s="176"/>
      <c r="FSI82" s="176"/>
      <c r="FSJ82" s="176"/>
      <c r="FSK82" s="176"/>
      <c r="FSL82" s="176"/>
      <c r="FSM82" s="176"/>
      <c r="FSN82" s="176"/>
      <c r="FSO82" s="176"/>
      <c r="FSP82" s="176"/>
      <c r="FSQ82" s="176"/>
      <c r="FSR82" s="176"/>
      <c r="FSS82" s="176"/>
      <c r="FST82" s="176"/>
      <c r="FSU82" s="176"/>
      <c r="FSV82" s="176"/>
      <c r="FSW82" s="176"/>
      <c r="FSX82" s="176"/>
      <c r="FSY82" s="176"/>
      <c r="FSZ82" s="176"/>
      <c r="FTA82" s="176"/>
      <c r="FTB82" s="176"/>
      <c r="FTC82" s="176"/>
      <c r="FTD82" s="176"/>
      <c r="FTE82" s="176"/>
      <c r="FTF82" s="176"/>
      <c r="FTG82" s="176"/>
      <c r="FTH82" s="176"/>
      <c r="FTI82" s="176"/>
      <c r="FTJ82" s="176"/>
      <c r="FTK82" s="176"/>
      <c r="FTL82" s="176"/>
      <c r="FTM82" s="176"/>
      <c r="FTN82" s="176"/>
      <c r="FTO82" s="176"/>
      <c r="FTP82" s="176"/>
      <c r="FTQ82" s="176"/>
      <c r="FTR82" s="176"/>
      <c r="FTS82" s="176"/>
      <c r="FTT82" s="176"/>
      <c r="FTU82" s="176"/>
      <c r="FTV82" s="176"/>
      <c r="FTW82" s="176"/>
      <c r="FTX82" s="176"/>
      <c r="FTY82" s="176"/>
      <c r="FTZ82" s="176"/>
      <c r="FUA82" s="176"/>
      <c r="FUB82" s="176"/>
      <c r="FUC82" s="176"/>
      <c r="FUD82" s="176"/>
      <c r="FUE82" s="176"/>
      <c r="FUF82" s="176"/>
      <c r="FUG82" s="176"/>
      <c r="FUH82" s="176"/>
      <c r="FUI82" s="176"/>
      <c r="FUJ82" s="176"/>
      <c r="FUK82" s="176"/>
      <c r="FUL82" s="176"/>
      <c r="FUM82" s="176"/>
      <c r="FUN82" s="176"/>
      <c r="FUO82" s="176"/>
      <c r="FUP82" s="176"/>
      <c r="FUQ82" s="176"/>
      <c r="FUR82" s="176"/>
      <c r="FUS82" s="176"/>
      <c r="FUT82" s="176"/>
      <c r="FUU82" s="176"/>
      <c r="FUV82" s="176"/>
      <c r="FUW82" s="176"/>
      <c r="FUX82" s="176"/>
      <c r="FUY82" s="176"/>
      <c r="FUZ82" s="176"/>
      <c r="FVA82" s="176"/>
      <c r="FVB82" s="176"/>
      <c r="FVC82" s="176"/>
      <c r="FVD82" s="176"/>
      <c r="FVE82" s="176"/>
      <c r="FVF82" s="176"/>
      <c r="FVG82" s="176"/>
      <c r="FVH82" s="176"/>
      <c r="FVI82" s="176"/>
      <c r="FVJ82" s="176"/>
      <c r="FVK82" s="176"/>
      <c r="FVL82" s="176"/>
      <c r="FVM82" s="176"/>
      <c r="FVN82" s="176"/>
      <c r="FVO82" s="176"/>
      <c r="FVP82" s="176"/>
      <c r="FVQ82" s="176"/>
      <c r="FVR82" s="176"/>
      <c r="FVS82" s="176"/>
      <c r="FVT82" s="176"/>
      <c r="FVU82" s="176"/>
      <c r="FVV82" s="176"/>
      <c r="FVW82" s="176"/>
      <c r="FVX82" s="176"/>
      <c r="FVY82" s="176"/>
      <c r="FVZ82" s="176"/>
      <c r="FWA82" s="176"/>
      <c r="FWB82" s="176"/>
      <c r="FWC82" s="176"/>
      <c r="FWD82" s="176"/>
      <c r="FWE82" s="176"/>
      <c r="FWF82" s="176"/>
      <c r="FWG82" s="176"/>
      <c r="FWH82" s="176"/>
      <c r="FWI82" s="176"/>
      <c r="FWJ82" s="176"/>
      <c r="FWK82" s="176"/>
      <c r="FWL82" s="176"/>
      <c r="FWM82" s="176"/>
      <c r="FWN82" s="176"/>
      <c r="FWO82" s="176"/>
      <c r="FWP82" s="176"/>
      <c r="FWQ82" s="176"/>
      <c r="FWR82" s="176"/>
      <c r="FWS82" s="176"/>
      <c r="FWT82" s="176"/>
      <c r="FWU82" s="176"/>
      <c r="FWV82" s="176"/>
      <c r="FWW82" s="176"/>
      <c r="FWX82" s="176"/>
      <c r="FWY82" s="176"/>
      <c r="FWZ82" s="176"/>
      <c r="FXA82" s="176"/>
      <c r="FXB82" s="176"/>
      <c r="FXC82" s="176"/>
      <c r="FXD82" s="176"/>
      <c r="FXE82" s="176"/>
      <c r="FXF82" s="176"/>
      <c r="FXG82" s="176"/>
      <c r="FXH82" s="176"/>
      <c r="FXI82" s="176"/>
      <c r="FXJ82" s="176"/>
      <c r="FXK82" s="176"/>
      <c r="FXL82" s="176"/>
      <c r="FXM82" s="176"/>
      <c r="FXN82" s="176"/>
      <c r="FXO82" s="176"/>
      <c r="FXP82" s="176"/>
      <c r="FXQ82" s="176"/>
      <c r="FXR82" s="176"/>
      <c r="FXS82" s="176"/>
      <c r="FXT82" s="176"/>
      <c r="FXU82" s="176"/>
      <c r="FXV82" s="176"/>
      <c r="FXW82" s="176"/>
      <c r="FXX82" s="176"/>
      <c r="FXY82" s="176"/>
      <c r="FXZ82" s="176"/>
      <c r="FYA82" s="176"/>
      <c r="FYB82" s="176"/>
      <c r="FYC82" s="176"/>
      <c r="FYD82" s="176"/>
      <c r="FYE82" s="176"/>
      <c r="FYF82" s="176"/>
      <c r="FYG82" s="176"/>
      <c r="FYH82" s="176"/>
      <c r="FYI82" s="176"/>
      <c r="FYJ82" s="176"/>
      <c r="FYK82" s="176"/>
      <c r="FYL82" s="176"/>
      <c r="FYM82" s="176"/>
      <c r="FYN82" s="176"/>
      <c r="FYO82" s="176"/>
      <c r="FYP82" s="176"/>
      <c r="FYQ82" s="176"/>
      <c r="FYR82" s="176"/>
      <c r="FYS82" s="176"/>
      <c r="FYT82" s="176"/>
      <c r="FYU82" s="176"/>
      <c r="FYV82" s="176"/>
      <c r="FYW82" s="176"/>
      <c r="FYX82" s="176"/>
      <c r="FYY82" s="176"/>
      <c r="FYZ82" s="176"/>
      <c r="FZA82" s="176"/>
      <c r="FZB82" s="176"/>
      <c r="FZC82" s="176"/>
      <c r="FZD82" s="176"/>
      <c r="FZE82" s="176"/>
      <c r="FZF82" s="176"/>
      <c r="FZG82" s="176"/>
      <c r="FZH82" s="176"/>
      <c r="FZI82" s="176"/>
      <c r="FZJ82" s="176"/>
      <c r="FZK82" s="176"/>
      <c r="FZL82" s="176"/>
      <c r="FZM82" s="176"/>
      <c r="FZN82" s="176"/>
      <c r="FZO82" s="176"/>
      <c r="FZP82" s="176"/>
      <c r="FZQ82" s="176"/>
      <c r="FZR82" s="176"/>
      <c r="FZS82" s="176"/>
      <c r="FZT82" s="176"/>
      <c r="FZU82" s="176"/>
      <c r="FZV82" s="176"/>
      <c r="FZW82" s="176"/>
      <c r="FZX82" s="176"/>
      <c r="FZY82" s="176"/>
      <c r="FZZ82" s="176"/>
      <c r="GAA82" s="176"/>
      <c r="GAB82" s="176"/>
      <c r="GAC82" s="176"/>
      <c r="GAD82" s="176"/>
      <c r="GAE82" s="176"/>
      <c r="GAF82" s="176"/>
      <c r="GAG82" s="176"/>
      <c r="GAH82" s="176"/>
      <c r="GAI82" s="176"/>
      <c r="GAJ82" s="176"/>
      <c r="GAK82" s="176"/>
      <c r="GAL82" s="176"/>
      <c r="GAM82" s="176"/>
      <c r="GAN82" s="176"/>
      <c r="GAO82" s="176"/>
      <c r="GAP82" s="176"/>
      <c r="GAQ82" s="176"/>
      <c r="GAR82" s="176"/>
      <c r="GAS82" s="176"/>
      <c r="GAT82" s="176"/>
      <c r="GAU82" s="176"/>
      <c r="GAV82" s="176"/>
      <c r="GAW82" s="176"/>
      <c r="GAX82" s="176"/>
      <c r="GAY82" s="176"/>
      <c r="GAZ82" s="176"/>
      <c r="GBA82" s="176"/>
      <c r="GBB82" s="176"/>
      <c r="GBC82" s="176"/>
      <c r="GBD82" s="176"/>
      <c r="GBE82" s="176"/>
      <c r="GBF82" s="176"/>
      <c r="GBG82" s="176"/>
      <c r="GBH82" s="176"/>
      <c r="GBI82" s="176"/>
      <c r="GBJ82" s="176"/>
      <c r="GBK82" s="176"/>
      <c r="GBL82" s="176"/>
      <c r="GBM82" s="176"/>
      <c r="GBN82" s="176"/>
      <c r="GBO82" s="176"/>
      <c r="GBP82" s="176"/>
      <c r="GBQ82" s="176"/>
      <c r="GBR82" s="176"/>
      <c r="GBS82" s="176"/>
      <c r="GBT82" s="176"/>
      <c r="GBU82" s="176"/>
      <c r="GBV82" s="176"/>
      <c r="GBW82" s="176"/>
      <c r="GBX82" s="176"/>
      <c r="GBY82" s="176"/>
      <c r="GBZ82" s="176"/>
      <c r="GCA82" s="176"/>
      <c r="GCB82" s="176"/>
      <c r="GCC82" s="176"/>
      <c r="GCD82" s="176"/>
      <c r="GCE82" s="176"/>
      <c r="GCF82" s="176"/>
      <c r="GCG82" s="176"/>
      <c r="GCH82" s="176"/>
      <c r="GCI82" s="176"/>
      <c r="GCJ82" s="176"/>
      <c r="GCK82" s="176"/>
      <c r="GCL82" s="176"/>
      <c r="GCM82" s="176"/>
      <c r="GCN82" s="176"/>
      <c r="GCO82" s="176"/>
      <c r="GCP82" s="176"/>
      <c r="GCQ82" s="176"/>
      <c r="GCR82" s="176"/>
      <c r="GCS82" s="176"/>
      <c r="GCT82" s="176"/>
      <c r="GCU82" s="176"/>
      <c r="GCV82" s="176"/>
      <c r="GCW82" s="176"/>
      <c r="GCX82" s="176"/>
      <c r="GCY82" s="176"/>
      <c r="GCZ82" s="176"/>
      <c r="GDA82" s="176"/>
      <c r="GDB82" s="176"/>
      <c r="GDC82" s="176"/>
      <c r="GDD82" s="176"/>
      <c r="GDE82" s="176"/>
      <c r="GDF82" s="176"/>
      <c r="GDG82" s="176"/>
      <c r="GDH82" s="176"/>
      <c r="GDI82" s="176"/>
      <c r="GDJ82" s="176"/>
      <c r="GDK82" s="176"/>
      <c r="GDL82" s="176"/>
      <c r="GDM82" s="176"/>
      <c r="GDN82" s="176"/>
      <c r="GDO82" s="176"/>
      <c r="GDP82" s="176"/>
      <c r="GDQ82" s="176"/>
      <c r="GDR82" s="176"/>
      <c r="GDS82" s="176"/>
      <c r="GDT82" s="176"/>
      <c r="GDU82" s="176"/>
      <c r="GDV82" s="176"/>
      <c r="GDW82" s="176"/>
      <c r="GDX82" s="176"/>
      <c r="GDY82" s="176"/>
      <c r="GDZ82" s="176"/>
      <c r="GEA82" s="176"/>
      <c r="GEB82" s="176"/>
      <c r="GEC82" s="176"/>
      <c r="GED82" s="176"/>
      <c r="GEE82" s="176"/>
      <c r="GEF82" s="176"/>
      <c r="GEG82" s="176"/>
      <c r="GEH82" s="176"/>
      <c r="GEI82" s="176"/>
      <c r="GEJ82" s="176"/>
      <c r="GEK82" s="176"/>
      <c r="GEL82" s="176"/>
      <c r="GEM82" s="176"/>
      <c r="GEN82" s="176"/>
      <c r="GEO82" s="176"/>
      <c r="GEP82" s="176"/>
      <c r="GEQ82" s="176"/>
      <c r="GER82" s="176"/>
      <c r="GES82" s="176"/>
      <c r="GET82" s="176"/>
      <c r="GEU82" s="176"/>
      <c r="GEV82" s="176"/>
      <c r="GEW82" s="176"/>
      <c r="GEX82" s="176"/>
      <c r="GEY82" s="176"/>
      <c r="GEZ82" s="176"/>
      <c r="GFA82" s="176"/>
      <c r="GFB82" s="176"/>
      <c r="GFC82" s="176"/>
      <c r="GFD82" s="176"/>
      <c r="GFE82" s="176"/>
      <c r="GFF82" s="176"/>
      <c r="GFG82" s="176"/>
      <c r="GFH82" s="176"/>
      <c r="GFI82" s="176"/>
      <c r="GFJ82" s="176"/>
      <c r="GFK82" s="176"/>
      <c r="GFL82" s="176"/>
      <c r="GFM82" s="176"/>
      <c r="GFN82" s="176"/>
      <c r="GFO82" s="176"/>
      <c r="GFP82" s="176"/>
      <c r="GFQ82" s="176"/>
      <c r="GFR82" s="176"/>
      <c r="GFS82" s="176"/>
      <c r="GFT82" s="176"/>
      <c r="GFU82" s="176"/>
      <c r="GFV82" s="176"/>
      <c r="GFW82" s="176"/>
      <c r="GFX82" s="176"/>
      <c r="GFY82" s="176"/>
      <c r="GFZ82" s="176"/>
      <c r="GGA82" s="176"/>
      <c r="GGB82" s="176"/>
      <c r="GGC82" s="176"/>
      <c r="GGD82" s="176"/>
      <c r="GGE82" s="176"/>
      <c r="GGF82" s="176"/>
      <c r="GGG82" s="176"/>
      <c r="GGH82" s="176"/>
      <c r="GGI82" s="176"/>
      <c r="GGJ82" s="176"/>
      <c r="GGK82" s="176"/>
      <c r="GGL82" s="176"/>
      <c r="GGM82" s="176"/>
      <c r="GGN82" s="176"/>
      <c r="GGO82" s="176"/>
      <c r="GGP82" s="176"/>
      <c r="GGQ82" s="176"/>
      <c r="GGR82" s="176"/>
      <c r="GGS82" s="176"/>
      <c r="GGT82" s="176"/>
      <c r="GGU82" s="176"/>
      <c r="GGV82" s="176"/>
      <c r="GGW82" s="176"/>
      <c r="GGX82" s="176"/>
      <c r="GGY82" s="176"/>
      <c r="GGZ82" s="176"/>
      <c r="GHA82" s="176"/>
      <c r="GHB82" s="176"/>
      <c r="GHC82" s="176"/>
      <c r="GHD82" s="176"/>
      <c r="GHE82" s="176"/>
      <c r="GHF82" s="176"/>
      <c r="GHG82" s="176"/>
      <c r="GHH82" s="176"/>
      <c r="GHI82" s="176"/>
      <c r="GHJ82" s="176"/>
      <c r="GHK82" s="176"/>
      <c r="GHL82" s="176"/>
      <c r="GHM82" s="176"/>
      <c r="GHN82" s="176"/>
      <c r="GHO82" s="176"/>
      <c r="GHP82" s="176"/>
      <c r="GHQ82" s="176"/>
      <c r="GHR82" s="176"/>
      <c r="GHS82" s="176"/>
      <c r="GHT82" s="176"/>
      <c r="GHU82" s="176"/>
      <c r="GHV82" s="176"/>
      <c r="GHW82" s="176"/>
      <c r="GHX82" s="176"/>
      <c r="GHY82" s="176"/>
      <c r="GHZ82" s="176"/>
      <c r="GIA82" s="176"/>
      <c r="GIB82" s="176"/>
      <c r="GIC82" s="176"/>
      <c r="GID82" s="176"/>
      <c r="GIE82" s="176"/>
      <c r="GIF82" s="176"/>
      <c r="GIG82" s="176"/>
      <c r="GIH82" s="176"/>
      <c r="GII82" s="176"/>
      <c r="GIJ82" s="176"/>
      <c r="GIK82" s="176"/>
      <c r="GIL82" s="176"/>
      <c r="GIM82" s="176"/>
      <c r="GIN82" s="176"/>
      <c r="GIO82" s="176"/>
      <c r="GIP82" s="176"/>
      <c r="GIQ82" s="176"/>
      <c r="GIR82" s="176"/>
      <c r="GIS82" s="176"/>
      <c r="GIT82" s="176"/>
      <c r="GIU82" s="176"/>
      <c r="GIV82" s="176"/>
      <c r="GIW82" s="176"/>
      <c r="GIX82" s="176"/>
      <c r="GIY82" s="176"/>
      <c r="GIZ82" s="176"/>
      <c r="GJA82" s="176"/>
      <c r="GJB82" s="176"/>
      <c r="GJC82" s="176"/>
      <c r="GJD82" s="176"/>
      <c r="GJE82" s="176"/>
      <c r="GJF82" s="176"/>
      <c r="GJG82" s="176"/>
      <c r="GJH82" s="176"/>
      <c r="GJI82" s="176"/>
      <c r="GJJ82" s="176"/>
      <c r="GJK82" s="176"/>
      <c r="GJL82" s="176"/>
      <c r="GJM82" s="176"/>
      <c r="GJN82" s="176"/>
      <c r="GJO82" s="176"/>
      <c r="GJP82" s="176"/>
      <c r="GJQ82" s="176"/>
      <c r="GJR82" s="176"/>
      <c r="GJS82" s="176"/>
      <c r="GJT82" s="176"/>
      <c r="GJU82" s="176"/>
      <c r="GJV82" s="176"/>
      <c r="GJW82" s="176"/>
      <c r="GJX82" s="176"/>
      <c r="GJY82" s="176"/>
      <c r="GJZ82" s="176"/>
      <c r="GKA82" s="176"/>
      <c r="GKB82" s="176"/>
      <c r="GKC82" s="176"/>
      <c r="GKD82" s="176"/>
      <c r="GKE82" s="176"/>
      <c r="GKF82" s="176"/>
      <c r="GKG82" s="176"/>
      <c r="GKH82" s="176"/>
      <c r="GKI82" s="176"/>
      <c r="GKJ82" s="176"/>
      <c r="GKK82" s="176"/>
      <c r="GKL82" s="176"/>
      <c r="GKM82" s="176"/>
      <c r="GKN82" s="176"/>
      <c r="GKO82" s="176"/>
      <c r="GKP82" s="176"/>
      <c r="GKQ82" s="176"/>
      <c r="GKR82" s="176"/>
      <c r="GKS82" s="176"/>
      <c r="GKT82" s="176"/>
      <c r="GKU82" s="176"/>
      <c r="GKV82" s="176"/>
      <c r="GKW82" s="176"/>
      <c r="GKX82" s="176"/>
      <c r="GKY82" s="176"/>
      <c r="GKZ82" s="176"/>
      <c r="GLA82" s="176"/>
      <c r="GLB82" s="176"/>
      <c r="GLC82" s="176"/>
      <c r="GLD82" s="176"/>
      <c r="GLE82" s="176"/>
      <c r="GLF82" s="176"/>
      <c r="GLG82" s="176"/>
      <c r="GLH82" s="176"/>
      <c r="GLI82" s="176"/>
      <c r="GLJ82" s="176"/>
      <c r="GLK82" s="176"/>
      <c r="GLL82" s="176"/>
      <c r="GLM82" s="176"/>
      <c r="GLN82" s="176"/>
      <c r="GLO82" s="176"/>
      <c r="GLP82" s="176"/>
      <c r="GLQ82" s="176"/>
      <c r="GLR82" s="176"/>
      <c r="GLS82" s="176"/>
      <c r="GLT82" s="176"/>
      <c r="GLU82" s="176"/>
      <c r="GLV82" s="176"/>
      <c r="GLW82" s="176"/>
      <c r="GLX82" s="176"/>
      <c r="GLY82" s="176"/>
      <c r="GLZ82" s="176"/>
      <c r="GMA82" s="176"/>
      <c r="GMB82" s="176"/>
      <c r="GMC82" s="176"/>
      <c r="GMD82" s="176"/>
      <c r="GME82" s="176"/>
      <c r="GMF82" s="176"/>
      <c r="GMG82" s="176"/>
      <c r="GMH82" s="176"/>
      <c r="GMI82" s="176"/>
      <c r="GMJ82" s="176"/>
      <c r="GMK82" s="176"/>
      <c r="GML82" s="176"/>
      <c r="GMM82" s="176"/>
      <c r="GMN82" s="176"/>
      <c r="GMO82" s="176"/>
      <c r="GMP82" s="176"/>
      <c r="GMQ82" s="176"/>
      <c r="GMR82" s="176"/>
      <c r="GMS82" s="176"/>
      <c r="GMT82" s="176"/>
      <c r="GMU82" s="176"/>
      <c r="GMV82" s="176"/>
      <c r="GMW82" s="176"/>
      <c r="GMX82" s="176"/>
      <c r="GMY82" s="176"/>
      <c r="GMZ82" s="176"/>
      <c r="GNA82" s="176"/>
      <c r="GNB82" s="176"/>
      <c r="GNC82" s="176"/>
      <c r="GND82" s="176"/>
      <c r="GNE82" s="176"/>
      <c r="GNF82" s="176"/>
      <c r="GNG82" s="176"/>
      <c r="GNH82" s="176"/>
      <c r="GNI82" s="176"/>
      <c r="GNJ82" s="176"/>
      <c r="GNK82" s="176"/>
      <c r="GNL82" s="176"/>
      <c r="GNM82" s="176"/>
      <c r="GNN82" s="176"/>
      <c r="GNO82" s="176"/>
      <c r="GNP82" s="176"/>
      <c r="GNQ82" s="176"/>
      <c r="GNR82" s="176"/>
      <c r="GNS82" s="176"/>
      <c r="GNT82" s="176"/>
      <c r="GNU82" s="176"/>
      <c r="GNV82" s="176"/>
      <c r="GNW82" s="176"/>
      <c r="GNX82" s="176"/>
      <c r="GNY82" s="176"/>
      <c r="GNZ82" s="176"/>
      <c r="GOA82" s="176"/>
      <c r="GOB82" s="176"/>
      <c r="GOC82" s="176"/>
      <c r="GOD82" s="176"/>
      <c r="GOE82" s="176"/>
      <c r="GOF82" s="176"/>
      <c r="GOG82" s="176"/>
      <c r="GOH82" s="176"/>
      <c r="GOI82" s="176"/>
      <c r="GOJ82" s="176"/>
      <c r="GOK82" s="176"/>
      <c r="GOL82" s="176"/>
      <c r="GOM82" s="176"/>
      <c r="GON82" s="176"/>
      <c r="GOO82" s="176"/>
      <c r="GOP82" s="176"/>
      <c r="GOQ82" s="176"/>
      <c r="GOR82" s="176"/>
      <c r="GOS82" s="176"/>
      <c r="GOT82" s="176"/>
      <c r="GOU82" s="176"/>
      <c r="GOV82" s="176"/>
      <c r="GOW82" s="176"/>
      <c r="GOX82" s="176"/>
      <c r="GOY82" s="176"/>
      <c r="GOZ82" s="176"/>
      <c r="GPA82" s="176"/>
      <c r="GPB82" s="176"/>
      <c r="GPC82" s="176"/>
      <c r="GPD82" s="176"/>
      <c r="GPE82" s="176"/>
      <c r="GPF82" s="176"/>
      <c r="GPG82" s="176"/>
      <c r="GPH82" s="176"/>
      <c r="GPI82" s="176"/>
      <c r="GPJ82" s="176"/>
      <c r="GPK82" s="176"/>
      <c r="GPL82" s="176"/>
      <c r="GPM82" s="176"/>
      <c r="GPN82" s="176"/>
      <c r="GPO82" s="176"/>
      <c r="GPP82" s="176"/>
      <c r="GPQ82" s="176"/>
      <c r="GPR82" s="176"/>
      <c r="GPS82" s="176"/>
      <c r="GPT82" s="176"/>
      <c r="GPU82" s="176"/>
      <c r="GPV82" s="176"/>
      <c r="GPW82" s="176"/>
      <c r="GPX82" s="176"/>
      <c r="GPY82" s="176"/>
      <c r="GPZ82" s="176"/>
      <c r="GQA82" s="176"/>
      <c r="GQB82" s="176"/>
      <c r="GQC82" s="176"/>
      <c r="GQD82" s="176"/>
      <c r="GQE82" s="176"/>
      <c r="GQF82" s="176"/>
      <c r="GQG82" s="176"/>
      <c r="GQH82" s="176"/>
      <c r="GQI82" s="176"/>
      <c r="GQJ82" s="176"/>
      <c r="GQK82" s="176"/>
      <c r="GQL82" s="176"/>
      <c r="GQM82" s="176"/>
      <c r="GQN82" s="176"/>
      <c r="GQO82" s="176"/>
      <c r="GQP82" s="176"/>
      <c r="GQQ82" s="176"/>
      <c r="GQR82" s="176"/>
      <c r="GQS82" s="176"/>
      <c r="GQT82" s="176"/>
      <c r="GQU82" s="176"/>
      <c r="GQV82" s="176"/>
      <c r="GQW82" s="176"/>
      <c r="GQX82" s="176"/>
      <c r="GQY82" s="176"/>
      <c r="GQZ82" s="176"/>
      <c r="GRA82" s="176"/>
      <c r="GRB82" s="176"/>
      <c r="GRC82" s="176"/>
      <c r="GRD82" s="176"/>
      <c r="GRE82" s="176"/>
      <c r="GRF82" s="176"/>
      <c r="GRG82" s="176"/>
      <c r="GRH82" s="176"/>
      <c r="GRI82" s="176"/>
      <c r="GRJ82" s="176"/>
      <c r="GRK82" s="176"/>
      <c r="GRL82" s="176"/>
      <c r="GRM82" s="176"/>
      <c r="GRN82" s="176"/>
      <c r="GRO82" s="176"/>
      <c r="GRP82" s="176"/>
      <c r="GRQ82" s="176"/>
      <c r="GRR82" s="176"/>
      <c r="GRS82" s="176"/>
      <c r="GRT82" s="176"/>
      <c r="GRU82" s="176"/>
      <c r="GRV82" s="176"/>
      <c r="GRW82" s="176"/>
      <c r="GRX82" s="176"/>
      <c r="GRY82" s="176"/>
      <c r="GRZ82" s="176"/>
      <c r="GSA82" s="176"/>
      <c r="GSB82" s="176"/>
      <c r="GSC82" s="176"/>
      <c r="GSD82" s="176"/>
      <c r="GSE82" s="176"/>
      <c r="GSF82" s="176"/>
      <c r="GSG82" s="176"/>
      <c r="GSH82" s="176"/>
      <c r="GSI82" s="176"/>
      <c r="GSJ82" s="176"/>
      <c r="GSK82" s="176"/>
      <c r="GSL82" s="176"/>
      <c r="GSM82" s="176"/>
      <c r="GSN82" s="176"/>
      <c r="GSO82" s="176"/>
      <c r="GSP82" s="176"/>
      <c r="GSQ82" s="176"/>
      <c r="GSR82" s="176"/>
      <c r="GSS82" s="176"/>
      <c r="GST82" s="176"/>
      <c r="GSU82" s="176"/>
      <c r="GSV82" s="176"/>
      <c r="GSW82" s="176"/>
      <c r="GSX82" s="176"/>
      <c r="GSY82" s="176"/>
      <c r="GSZ82" s="176"/>
      <c r="GTA82" s="176"/>
      <c r="GTB82" s="176"/>
      <c r="GTC82" s="176"/>
      <c r="GTD82" s="176"/>
      <c r="GTE82" s="176"/>
      <c r="GTF82" s="176"/>
      <c r="GTG82" s="176"/>
      <c r="GTH82" s="176"/>
      <c r="GTI82" s="176"/>
      <c r="GTJ82" s="176"/>
      <c r="GTK82" s="176"/>
      <c r="GTL82" s="176"/>
      <c r="GTM82" s="176"/>
      <c r="GTN82" s="176"/>
      <c r="GTO82" s="176"/>
      <c r="GTP82" s="176"/>
      <c r="GTQ82" s="176"/>
      <c r="GTR82" s="176"/>
      <c r="GTS82" s="176"/>
      <c r="GTT82" s="176"/>
      <c r="GTU82" s="176"/>
      <c r="GTV82" s="176"/>
      <c r="GTW82" s="176"/>
      <c r="GTX82" s="176"/>
      <c r="GTY82" s="176"/>
      <c r="GTZ82" s="176"/>
      <c r="GUA82" s="176"/>
      <c r="GUB82" s="176"/>
      <c r="GUC82" s="176"/>
      <c r="GUD82" s="176"/>
      <c r="GUE82" s="176"/>
      <c r="GUF82" s="176"/>
      <c r="GUG82" s="176"/>
      <c r="GUH82" s="176"/>
      <c r="GUI82" s="176"/>
      <c r="GUJ82" s="176"/>
      <c r="GUK82" s="176"/>
      <c r="GUL82" s="176"/>
      <c r="GUM82" s="176"/>
      <c r="GUN82" s="176"/>
      <c r="GUO82" s="176"/>
      <c r="GUP82" s="176"/>
      <c r="GUQ82" s="176"/>
      <c r="GUR82" s="176"/>
      <c r="GUS82" s="176"/>
      <c r="GUT82" s="176"/>
      <c r="GUU82" s="176"/>
      <c r="GUV82" s="176"/>
      <c r="GUW82" s="176"/>
      <c r="GUX82" s="176"/>
      <c r="GUY82" s="176"/>
      <c r="GUZ82" s="176"/>
      <c r="GVA82" s="176"/>
      <c r="GVB82" s="176"/>
      <c r="GVC82" s="176"/>
      <c r="GVD82" s="176"/>
      <c r="GVE82" s="176"/>
      <c r="GVF82" s="176"/>
      <c r="GVG82" s="176"/>
      <c r="GVH82" s="176"/>
      <c r="GVI82" s="176"/>
      <c r="GVJ82" s="176"/>
      <c r="GVK82" s="176"/>
      <c r="GVL82" s="176"/>
      <c r="GVM82" s="176"/>
      <c r="GVN82" s="176"/>
      <c r="GVO82" s="176"/>
      <c r="GVP82" s="176"/>
      <c r="GVQ82" s="176"/>
      <c r="GVR82" s="176"/>
      <c r="GVS82" s="176"/>
      <c r="GVT82" s="176"/>
      <c r="GVU82" s="176"/>
      <c r="GVV82" s="176"/>
      <c r="GVW82" s="176"/>
      <c r="GVX82" s="176"/>
      <c r="GVY82" s="176"/>
      <c r="GVZ82" s="176"/>
      <c r="GWA82" s="176"/>
      <c r="GWB82" s="176"/>
      <c r="GWC82" s="176"/>
      <c r="GWD82" s="176"/>
      <c r="GWE82" s="176"/>
      <c r="GWF82" s="176"/>
      <c r="GWG82" s="176"/>
      <c r="GWH82" s="176"/>
      <c r="GWI82" s="176"/>
      <c r="GWJ82" s="176"/>
      <c r="GWK82" s="176"/>
      <c r="GWL82" s="176"/>
      <c r="GWM82" s="176"/>
      <c r="GWN82" s="176"/>
      <c r="GWO82" s="176"/>
      <c r="GWP82" s="176"/>
      <c r="GWQ82" s="176"/>
      <c r="GWR82" s="176"/>
      <c r="GWS82" s="176"/>
      <c r="GWT82" s="176"/>
      <c r="GWU82" s="176"/>
      <c r="GWV82" s="176"/>
      <c r="GWW82" s="176"/>
      <c r="GWX82" s="176"/>
      <c r="GWY82" s="176"/>
      <c r="GWZ82" s="176"/>
      <c r="GXA82" s="176"/>
      <c r="GXB82" s="176"/>
      <c r="GXC82" s="176"/>
      <c r="GXD82" s="176"/>
      <c r="GXE82" s="176"/>
      <c r="GXF82" s="176"/>
      <c r="GXG82" s="176"/>
      <c r="GXH82" s="176"/>
      <c r="GXI82" s="176"/>
      <c r="GXJ82" s="176"/>
      <c r="GXK82" s="176"/>
      <c r="GXL82" s="176"/>
      <c r="GXM82" s="176"/>
      <c r="GXN82" s="176"/>
      <c r="GXO82" s="176"/>
      <c r="GXP82" s="176"/>
      <c r="GXQ82" s="176"/>
      <c r="GXR82" s="176"/>
      <c r="GXS82" s="176"/>
      <c r="GXT82" s="176"/>
      <c r="GXU82" s="176"/>
      <c r="GXV82" s="176"/>
      <c r="GXW82" s="176"/>
      <c r="GXX82" s="176"/>
      <c r="GXY82" s="176"/>
      <c r="GXZ82" s="176"/>
      <c r="GYA82" s="176"/>
      <c r="GYB82" s="176"/>
      <c r="GYC82" s="176"/>
      <c r="GYD82" s="176"/>
      <c r="GYE82" s="176"/>
      <c r="GYF82" s="176"/>
      <c r="GYG82" s="176"/>
      <c r="GYH82" s="176"/>
      <c r="GYI82" s="176"/>
      <c r="GYJ82" s="176"/>
      <c r="GYK82" s="176"/>
      <c r="GYL82" s="176"/>
      <c r="GYM82" s="176"/>
      <c r="GYN82" s="176"/>
      <c r="GYO82" s="176"/>
      <c r="GYP82" s="176"/>
      <c r="GYQ82" s="176"/>
      <c r="GYR82" s="176"/>
      <c r="GYS82" s="176"/>
      <c r="GYT82" s="176"/>
      <c r="GYU82" s="176"/>
      <c r="GYV82" s="176"/>
      <c r="GYW82" s="176"/>
      <c r="GYX82" s="176"/>
      <c r="GYY82" s="176"/>
      <c r="GYZ82" s="176"/>
      <c r="GZA82" s="176"/>
      <c r="GZB82" s="176"/>
      <c r="GZC82" s="176"/>
      <c r="GZD82" s="176"/>
      <c r="GZE82" s="176"/>
      <c r="GZF82" s="176"/>
      <c r="GZG82" s="176"/>
      <c r="GZH82" s="176"/>
      <c r="GZI82" s="176"/>
      <c r="GZJ82" s="176"/>
      <c r="GZK82" s="176"/>
      <c r="GZL82" s="176"/>
      <c r="GZM82" s="176"/>
      <c r="GZN82" s="176"/>
      <c r="GZO82" s="176"/>
      <c r="GZP82" s="176"/>
      <c r="GZQ82" s="176"/>
      <c r="GZR82" s="176"/>
      <c r="GZS82" s="176"/>
      <c r="GZT82" s="176"/>
      <c r="GZU82" s="176"/>
      <c r="GZV82" s="176"/>
      <c r="GZW82" s="176"/>
      <c r="GZX82" s="176"/>
      <c r="GZY82" s="176"/>
      <c r="GZZ82" s="176"/>
      <c r="HAA82" s="176"/>
      <c r="HAB82" s="176"/>
      <c r="HAC82" s="176"/>
      <c r="HAD82" s="176"/>
      <c r="HAE82" s="176"/>
      <c r="HAF82" s="176"/>
      <c r="HAG82" s="176"/>
      <c r="HAH82" s="176"/>
      <c r="HAI82" s="176"/>
      <c r="HAJ82" s="176"/>
      <c r="HAK82" s="176"/>
      <c r="HAL82" s="176"/>
      <c r="HAM82" s="176"/>
      <c r="HAN82" s="176"/>
      <c r="HAO82" s="176"/>
      <c r="HAP82" s="176"/>
      <c r="HAQ82" s="176"/>
      <c r="HAR82" s="176"/>
      <c r="HAS82" s="176"/>
      <c r="HAT82" s="176"/>
      <c r="HAU82" s="176"/>
      <c r="HAV82" s="176"/>
      <c r="HAW82" s="176"/>
      <c r="HAX82" s="176"/>
      <c r="HAY82" s="176"/>
      <c r="HAZ82" s="176"/>
      <c r="HBA82" s="176"/>
      <c r="HBB82" s="176"/>
      <c r="HBC82" s="176"/>
      <c r="HBD82" s="176"/>
      <c r="HBE82" s="176"/>
      <c r="HBF82" s="176"/>
      <c r="HBG82" s="176"/>
      <c r="HBH82" s="176"/>
      <c r="HBI82" s="176"/>
      <c r="HBJ82" s="176"/>
      <c r="HBK82" s="176"/>
      <c r="HBL82" s="176"/>
      <c r="HBM82" s="176"/>
      <c r="HBN82" s="176"/>
      <c r="HBO82" s="176"/>
      <c r="HBP82" s="176"/>
      <c r="HBQ82" s="176"/>
      <c r="HBR82" s="176"/>
      <c r="HBS82" s="176"/>
      <c r="HBT82" s="176"/>
      <c r="HBU82" s="176"/>
      <c r="HBV82" s="176"/>
      <c r="HBW82" s="176"/>
      <c r="HBX82" s="176"/>
      <c r="HBY82" s="176"/>
      <c r="HBZ82" s="176"/>
      <c r="HCA82" s="176"/>
      <c r="HCB82" s="176"/>
      <c r="HCC82" s="176"/>
      <c r="HCD82" s="176"/>
      <c r="HCE82" s="176"/>
      <c r="HCF82" s="176"/>
      <c r="HCG82" s="176"/>
      <c r="HCH82" s="176"/>
      <c r="HCI82" s="176"/>
      <c r="HCJ82" s="176"/>
      <c r="HCK82" s="176"/>
      <c r="HCL82" s="176"/>
      <c r="HCM82" s="176"/>
      <c r="HCN82" s="176"/>
      <c r="HCO82" s="176"/>
      <c r="HCP82" s="176"/>
      <c r="HCQ82" s="176"/>
      <c r="HCR82" s="176"/>
      <c r="HCS82" s="176"/>
      <c r="HCT82" s="176"/>
      <c r="HCU82" s="176"/>
      <c r="HCV82" s="176"/>
      <c r="HCW82" s="176"/>
      <c r="HCX82" s="176"/>
      <c r="HCY82" s="176"/>
      <c r="HCZ82" s="176"/>
      <c r="HDA82" s="176"/>
      <c r="HDB82" s="176"/>
      <c r="HDC82" s="176"/>
      <c r="HDD82" s="176"/>
      <c r="HDE82" s="176"/>
      <c r="HDF82" s="176"/>
      <c r="HDG82" s="176"/>
      <c r="HDH82" s="176"/>
      <c r="HDI82" s="176"/>
      <c r="HDJ82" s="176"/>
      <c r="HDK82" s="176"/>
      <c r="HDL82" s="176"/>
      <c r="HDM82" s="176"/>
      <c r="HDN82" s="176"/>
      <c r="HDO82" s="176"/>
      <c r="HDP82" s="176"/>
      <c r="HDQ82" s="176"/>
      <c r="HDR82" s="176"/>
      <c r="HDS82" s="176"/>
      <c r="HDT82" s="176"/>
      <c r="HDU82" s="176"/>
      <c r="HDV82" s="176"/>
      <c r="HDW82" s="176"/>
      <c r="HDX82" s="176"/>
      <c r="HDY82" s="176"/>
      <c r="HDZ82" s="176"/>
      <c r="HEA82" s="176"/>
      <c r="HEB82" s="176"/>
      <c r="HEC82" s="176"/>
      <c r="HED82" s="176"/>
      <c r="HEE82" s="176"/>
      <c r="HEF82" s="176"/>
      <c r="HEG82" s="176"/>
      <c r="HEH82" s="176"/>
      <c r="HEI82" s="176"/>
      <c r="HEJ82" s="176"/>
      <c r="HEK82" s="176"/>
      <c r="HEL82" s="176"/>
      <c r="HEM82" s="176"/>
      <c r="HEN82" s="176"/>
      <c r="HEO82" s="176"/>
      <c r="HEP82" s="176"/>
      <c r="HEQ82" s="176"/>
      <c r="HER82" s="176"/>
      <c r="HES82" s="176"/>
      <c r="HET82" s="176"/>
      <c r="HEU82" s="176"/>
      <c r="HEV82" s="176"/>
      <c r="HEW82" s="176"/>
      <c r="HEX82" s="176"/>
      <c r="HEY82" s="176"/>
      <c r="HEZ82" s="176"/>
      <c r="HFA82" s="176"/>
      <c r="HFB82" s="176"/>
      <c r="HFC82" s="176"/>
      <c r="HFD82" s="176"/>
      <c r="HFE82" s="176"/>
      <c r="HFF82" s="176"/>
      <c r="HFG82" s="176"/>
      <c r="HFH82" s="176"/>
      <c r="HFI82" s="176"/>
      <c r="HFJ82" s="176"/>
      <c r="HFK82" s="176"/>
      <c r="HFL82" s="176"/>
      <c r="HFM82" s="176"/>
      <c r="HFN82" s="176"/>
      <c r="HFO82" s="176"/>
      <c r="HFP82" s="176"/>
      <c r="HFQ82" s="176"/>
      <c r="HFR82" s="176"/>
      <c r="HFS82" s="176"/>
      <c r="HFT82" s="176"/>
      <c r="HFU82" s="176"/>
      <c r="HFV82" s="176"/>
      <c r="HFW82" s="176"/>
      <c r="HFX82" s="176"/>
      <c r="HFY82" s="176"/>
      <c r="HFZ82" s="176"/>
      <c r="HGA82" s="176"/>
      <c r="HGB82" s="176"/>
      <c r="HGC82" s="176"/>
      <c r="HGD82" s="176"/>
      <c r="HGE82" s="176"/>
      <c r="HGF82" s="176"/>
      <c r="HGG82" s="176"/>
      <c r="HGH82" s="176"/>
      <c r="HGI82" s="176"/>
      <c r="HGJ82" s="176"/>
      <c r="HGK82" s="176"/>
      <c r="HGL82" s="176"/>
      <c r="HGM82" s="176"/>
      <c r="HGN82" s="176"/>
      <c r="HGO82" s="176"/>
      <c r="HGP82" s="176"/>
      <c r="HGQ82" s="176"/>
      <c r="HGR82" s="176"/>
      <c r="HGS82" s="176"/>
      <c r="HGT82" s="176"/>
      <c r="HGU82" s="176"/>
      <c r="HGV82" s="176"/>
      <c r="HGW82" s="176"/>
      <c r="HGX82" s="176"/>
      <c r="HGY82" s="176"/>
      <c r="HGZ82" s="176"/>
      <c r="HHA82" s="176"/>
      <c r="HHB82" s="176"/>
      <c r="HHC82" s="176"/>
      <c r="HHD82" s="176"/>
      <c r="HHE82" s="176"/>
      <c r="HHF82" s="176"/>
      <c r="HHG82" s="176"/>
      <c r="HHH82" s="176"/>
      <c r="HHI82" s="176"/>
      <c r="HHJ82" s="176"/>
      <c r="HHK82" s="176"/>
      <c r="HHL82" s="176"/>
      <c r="HHM82" s="176"/>
      <c r="HHN82" s="176"/>
      <c r="HHO82" s="176"/>
      <c r="HHP82" s="176"/>
      <c r="HHQ82" s="176"/>
      <c r="HHR82" s="176"/>
      <c r="HHS82" s="176"/>
      <c r="HHT82" s="176"/>
      <c r="HHU82" s="176"/>
      <c r="HHV82" s="176"/>
      <c r="HHW82" s="176"/>
      <c r="HHX82" s="176"/>
      <c r="HHY82" s="176"/>
      <c r="HHZ82" s="176"/>
      <c r="HIA82" s="176"/>
      <c r="HIB82" s="176"/>
      <c r="HIC82" s="176"/>
      <c r="HID82" s="176"/>
      <c r="HIE82" s="176"/>
      <c r="HIF82" s="176"/>
      <c r="HIG82" s="176"/>
      <c r="HIH82" s="176"/>
      <c r="HII82" s="176"/>
      <c r="HIJ82" s="176"/>
      <c r="HIK82" s="176"/>
      <c r="HIL82" s="176"/>
      <c r="HIM82" s="176"/>
      <c r="HIN82" s="176"/>
      <c r="HIO82" s="176"/>
      <c r="HIP82" s="176"/>
      <c r="HIQ82" s="176"/>
      <c r="HIR82" s="176"/>
      <c r="HIS82" s="176"/>
      <c r="HIT82" s="176"/>
      <c r="HIU82" s="176"/>
      <c r="HIV82" s="176"/>
      <c r="HIW82" s="176"/>
      <c r="HIX82" s="176"/>
      <c r="HIY82" s="176"/>
      <c r="HIZ82" s="176"/>
      <c r="HJA82" s="176"/>
      <c r="HJB82" s="176"/>
      <c r="HJC82" s="176"/>
      <c r="HJD82" s="176"/>
      <c r="HJE82" s="176"/>
      <c r="HJF82" s="176"/>
      <c r="HJG82" s="176"/>
      <c r="HJH82" s="176"/>
      <c r="HJI82" s="176"/>
      <c r="HJJ82" s="176"/>
      <c r="HJK82" s="176"/>
      <c r="HJL82" s="176"/>
      <c r="HJM82" s="176"/>
      <c r="HJN82" s="176"/>
      <c r="HJO82" s="176"/>
      <c r="HJP82" s="176"/>
      <c r="HJQ82" s="176"/>
      <c r="HJR82" s="176"/>
      <c r="HJS82" s="176"/>
      <c r="HJT82" s="176"/>
      <c r="HJU82" s="176"/>
      <c r="HJV82" s="176"/>
      <c r="HJW82" s="176"/>
      <c r="HJX82" s="176"/>
      <c r="HJY82" s="176"/>
      <c r="HJZ82" s="176"/>
      <c r="HKA82" s="176"/>
      <c r="HKB82" s="176"/>
      <c r="HKC82" s="176"/>
      <c r="HKD82" s="176"/>
      <c r="HKE82" s="176"/>
      <c r="HKF82" s="176"/>
      <c r="HKG82" s="176"/>
      <c r="HKH82" s="176"/>
      <c r="HKI82" s="176"/>
      <c r="HKJ82" s="176"/>
      <c r="HKK82" s="176"/>
      <c r="HKL82" s="176"/>
      <c r="HKM82" s="176"/>
      <c r="HKN82" s="176"/>
      <c r="HKO82" s="176"/>
      <c r="HKP82" s="176"/>
      <c r="HKQ82" s="176"/>
      <c r="HKR82" s="176"/>
      <c r="HKS82" s="176"/>
      <c r="HKT82" s="176"/>
      <c r="HKU82" s="176"/>
      <c r="HKV82" s="176"/>
      <c r="HKW82" s="176"/>
      <c r="HKX82" s="176"/>
      <c r="HKY82" s="176"/>
      <c r="HKZ82" s="176"/>
      <c r="HLA82" s="176"/>
      <c r="HLB82" s="176"/>
      <c r="HLC82" s="176"/>
      <c r="HLD82" s="176"/>
      <c r="HLE82" s="176"/>
      <c r="HLF82" s="176"/>
      <c r="HLG82" s="176"/>
      <c r="HLH82" s="176"/>
      <c r="HLI82" s="176"/>
      <c r="HLJ82" s="176"/>
      <c r="HLK82" s="176"/>
      <c r="HLL82" s="176"/>
      <c r="HLM82" s="176"/>
      <c r="HLN82" s="176"/>
      <c r="HLO82" s="176"/>
      <c r="HLP82" s="176"/>
      <c r="HLQ82" s="176"/>
      <c r="HLR82" s="176"/>
      <c r="HLS82" s="176"/>
      <c r="HLT82" s="176"/>
      <c r="HLU82" s="176"/>
      <c r="HLV82" s="176"/>
      <c r="HLW82" s="176"/>
      <c r="HLX82" s="176"/>
      <c r="HLY82" s="176"/>
      <c r="HLZ82" s="176"/>
      <c r="HMA82" s="176"/>
      <c r="HMB82" s="176"/>
      <c r="HMC82" s="176"/>
      <c r="HMD82" s="176"/>
      <c r="HME82" s="176"/>
      <c r="HMF82" s="176"/>
      <c r="HMG82" s="176"/>
      <c r="HMH82" s="176"/>
      <c r="HMI82" s="176"/>
      <c r="HMJ82" s="176"/>
      <c r="HMK82" s="176"/>
      <c r="HML82" s="176"/>
      <c r="HMM82" s="176"/>
      <c r="HMN82" s="176"/>
      <c r="HMO82" s="176"/>
      <c r="HMP82" s="176"/>
      <c r="HMQ82" s="176"/>
      <c r="HMR82" s="176"/>
      <c r="HMS82" s="176"/>
      <c r="HMT82" s="176"/>
      <c r="HMU82" s="176"/>
      <c r="HMV82" s="176"/>
      <c r="HMW82" s="176"/>
      <c r="HMX82" s="176"/>
      <c r="HMY82" s="176"/>
      <c r="HMZ82" s="176"/>
      <c r="HNA82" s="176"/>
      <c r="HNB82" s="176"/>
      <c r="HNC82" s="176"/>
      <c r="HND82" s="176"/>
      <c r="HNE82" s="176"/>
      <c r="HNF82" s="176"/>
      <c r="HNG82" s="176"/>
      <c r="HNH82" s="176"/>
      <c r="HNI82" s="176"/>
      <c r="HNJ82" s="176"/>
      <c r="HNK82" s="176"/>
      <c r="HNL82" s="176"/>
      <c r="HNM82" s="176"/>
      <c r="HNN82" s="176"/>
      <c r="HNO82" s="176"/>
      <c r="HNP82" s="176"/>
      <c r="HNQ82" s="176"/>
      <c r="HNR82" s="176"/>
      <c r="HNS82" s="176"/>
      <c r="HNT82" s="176"/>
      <c r="HNU82" s="176"/>
      <c r="HNV82" s="176"/>
      <c r="HNW82" s="176"/>
      <c r="HNX82" s="176"/>
      <c r="HNY82" s="176"/>
      <c r="HNZ82" s="176"/>
      <c r="HOA82" s="176"/>
      <c r="HOB82" s="176"/>
      <c r="HOC82" s="176"/>
      <c r="HOD82" s="176"/>
      <c r="HOE82" s="176"/>
      <c r="HOF82" s="176"/>
      <c r="HOG82" s="176"/>
      <c r="HOH82" s="176"/>
      <c r="HOI82" s="176"/>
      <c r="HOJ82" s="176"/>
      <c r="HOK82" s="176"/>
      <c r="HOL82" s="176"/>
      <c r="HOM82" s="176"/>
      <c r="HON82" s="176"/>
      <c r="HOO82" s="176"/>
      <c r="HOP82" s="176"/>
      <c r="HOQ82" s="176"/>
      <c r="HOR82" s="176"/>
      <c r="HOS82" s="176"/>
      <c r="HOT82" s="176"/>
      <c r="HOU82" s="176"/>
      <c r="HOV82" s="176"/>
      <c r="HOW82" s="176"/>
      <c r="HOX82" s="176"/>
      <c r="HOY82" s="176"/>
      <c r="HOZ82" s="176"/>
      <c r="HPA82" s="176"/>
      <c r="HPB82" s="176"/>
      <c r="HPC82" s="176"/>
      <c r="HPD82" s="176"/>
      <c r="HPE82" s="176"/>
      <c r="HPF82" s="176"/>
      <c r="HPG82" s="176"/>
      <c r="HPH82" s="176"/>
      <c r="HPI82" s="176"/>
      <c r="HPJ82" s="176"/>
      <c r="HPK82" s="176"/>
      <c r="HPL82" s="176"/>
      <c r="HPM82" s="176"/>
      <c r="HPN82" s="176"/>
      <c r="HPO82" s="176"/>
      <c r="HPP82" s="176"/>
      <c r="HPQ82" s="176"/>
      <c r="HPR82" s="176"/>
      <c r="HPS82" s="176"/>
      <c r="HPT82" s="176"/>
      <c r="HPU82" s="176"/>
      <c r="HPV82" s="176"/>
      <c r="HPW82" s="176"/>
      <c r="HPX82" s="176"/>
      <c r="HPY82" s="176"/>
      <c r="HPZ82" s="176"/>
      <c r="HQA82" s="176"/>
      <c r="HQB82" s="176"/>
      <c r="HQC82" s="176"/>
      <c r="HQD82" s="176"/>
      <c r="HQE82" s="176"/>
      <c r="HQF82" s="176"/>
      <c r="HQG82" s="176"/>
      <c r="HQH82" s="176"/>
      <c r="HQI82" s="176"/>
      <c r="HQJ82" s="176"/>
      <c r="HQK82" s="176"/>
      <c r="HQL82" s="176"/>
      <c r="HQM82" s="176"/>
      <c r="HQN82" s="176"/>
      <c r="HQO82" s="176"/>
      <c r="HQP82" s="176"/>
      <c r="HQQ82" s="176"/>
      <c r="HQR82" s="176"/>
      <c r="HQS82" s="176"/>
      <c r="HQT82" s="176"/>
      <c r="HQU82" s="176"/>
      <c r="HQV82" s="176"/>
      <c r="HQW82" s="176"/>
      <c r="HQX82" s="176"/>
      <c r="HQY82" s="176"/>
      <c r="HQZ82" s="176"/>
      <c r="HRA82" s="176"/>
      <c r="HRB82" s="176"/>
      <c r="HRC82" s="176"/>
      <c r="HRD82" s="176"/>
      <c r="HRE82" s="176"/>
      <c r="HRF82" s="176"/>
      <c r="HRG82" s="176"/>
      <c r="HRH82" s="176"/>
      <c r="HRI82" s="176"/>
      <c r="HRJ82" s="176"/>
      <c r="HRK82" s="176"/>
      <c r="HRL82" s="176"/>
      <c r="HRM82" s="176"/>
      <c r="HRN82" s="176"/>
      <c r="HRO82" s="176"/>
      <c r="HRP82" s="176"/>
      <c r="HRQ82" s="176"/>
      <c r="HRR82" s="176"/>
      <c r="HRS82" s="176"/>
      <c r="HRT82" s="176"/>
      <c r="HRU82" s="176"/>
      <c r="HRV82" s="176"/>
      <c r="HRW82" s="176"/>
      <c r="HRX82" s="176"/>
      <c r="HRY82" s="176"/>
      <c r="HRZ82" s="176"/>
      <c r="HSA82" s="176"/>
      <c r="HSB82" s="176"/>
      <c r="HSC82" s="176"/>
      <c r="HSD82" s="176"/>
      <c r="HSE82" s="176"/>
      <c r="HSF82" s="176"/>
      <c r="HSG82" s="176"/>
      <c r="HSH82" s="176"/>
      <c r="HSI82" s="176"/>
      <c r="HSJ82" s="176"/>
      <c r="HSK82" s="176"/>
      <c r="HSL82" s="176"/>
      <c r="HSM82" s="176"/>
      <c r="HSN82" s="176"/>
      <c r="HSO82" s="176"/>
      <c r="HSP82" s="176"/>
      <c r="HSQ82" s="176"/>
      <c r="HSR82" s="176"/>
      <c r="HSS82" s="176"/>
      <c r="HST82" s="176"/>
      <c r="HSU82" s="176"/>
      <c r="HSV82" s="176"/>
      <c r="HSW82" s="176"/>
      <c r="HSX82" s="176"/>
      <c r="HSY82" s="176"/>
      <c r="HSZ82" s="176"/>
      <c r="HTA82" s="176"/>
      <c r="HTB82" s="176"/>
      <c r="HTC82" s="176"/>
      <c r="HTD82" s="176"/>
      <c r="HTE82" s="176"/>
      <c r="HTF82" s="176"/>
      <c r="HTG82" s="176"/>
      <c r="HTH82" s="176"/>
      <c r="HTI82" s="176"/>
      <c r="HTJ82" s="176"/>
      <c r="HTK82" s="176"/>
      <c r="HTL82" s="176"/>
      <c r="HTM82" s="176"/>
      <c r="HTN82" s="176"/>
      <c r="HTO82" s="176"/>
      <c r="HTP82" s="176"/>
      <c r="HTQ82" s="176"/>
      <c r="HTR82" s="176"/>
      <c r="HTS82" s="176"/>
      <c r="HTT82" s="176"/>
      <c r="HTU82" s="176"/>
      <c r="HTV82" s="176"/>
      <c r="HTW82" s="176"/>
      <c r="HTX82" s="176"/>
      <c r="HTY82" s="176"/>
      <c r="HTZ82" s="176"/>
      <c r="HUA82" s="176"/>
      <c r="HUB82" s="176"/>
      <c r="HUC82" s="176"/>
      <c r="HUD82" s="176"/>
      <c r="HUE82" s="176"/>
      <c r="HUF82" s="176"/>
      <c r="HUG82" s="176"/>
      <c r="HUH82" s="176"/>
      <c r="HUI82" s="176"/>
      <c r="HUJ82" s="176"/>
      <c r="HUK82" s="176"/>
      <c r="HUL82" s="176"/>
      <c r="HUM82" s="176"/>
      <c r="HUN82" s="176"/>
      <c r="HUO82" s="176"/>
      <c r="HUP82" s="176"/>
      <c r="HUQ82" s="176"/>
      <c r="HUR82" s="176"/>
      <c r="HUS82" s="176"/>
      <c r="HUT82" s="176"/>
      <c r="HUU82" s="176"/>
      <c r="HUV82" s="176"/>
      <c r="HUW82" s="176"/>
      <c r="HUX82" s="176"/>
      <c r="HUY82" s="176"/>
      <c r="HUZ82" s="176"/>
      <c r="HVA82" s="176"/>
      <c r="HVB82" s="176"/>
      <c r="HVC82" s="176"/>
      <c r="HVD82" s="176"/>
      <c r="HVE82" s="176"/>
      <c r="HVF82" s="176"/>
      <c r="HVG82" s="176"/>
      <c r="HVH82" s="176"/>
      <c r="HVI82" s="176"/>
      <c r="HVJ82" s="176"/>
      <c r="HVK82" s="176"/>
      <c r="HVL82" s="176"/>
      <c r="HVM82" s="176"/>
      <c r="HVN82" s="176"/>
      <c r="HVO82" s="176"/>
      <c r="HVP82" s="176"/>
      <c r="HVQ82" s="176"/>
      <c r="HVR82" s="176"/>
      <c r="HVS82" s="176"/>
      <c r="HVT82" s="176"/>
      <c r="HVU82" s="176"/>
      <c r="HVV82" s="176"/>
      <c r="HVW82" s="176"/>
      <c r="HVX82" s="176"/>
      <c r="HVY82" s="176"/>
      <c r="HVZ82" s="176"/>
      <c r="HWA82" s="176"/>
      <c r="HWB82" s="176"/>
      <c r="HWC82" s="176"/>
      <c r="HWD82" s="176"/>
      <c r="HWE82" s="176"/>
      <c r="HWF82" s="176"/>
      <c r="HWG82" s="176"/>
      <c r="HWH82" s="176"/>
      <c r="HWI82" s="176"/>
      <c r="HWJ82" s="176"/>
      <c r="HWK82" s="176"/>
      <c r="HWL82" s="176"/>
      <c r="HWM82" s="176"/>
      <c r="HWN82" s="176"/>
      <c r="HWO82" s="176"/>
      <c r="HWP82" s="176"/>
      <c r="HWQ82" s="176"/>
      <c r="HWR82" s="176"/>
      <c r="HWS82" s="176"/>
      <c r="HWT82" s="176"/>
      <c r="HWU82" s="176"/>
      <c r="HWV82" s="176"/>
      <c r="HWW82" s="176"/>
      <c r="HWX82" s="176"/>
      <c r="HWY82" s="176"/>
      <c r="HWZ82" s="176"/>
      <c r="HXA82" s="176"/>
      <c r="HXB82" s="176"/>
      <c r="HXC82" s="176"/>
      <c r="HXD82" s="176"/>
      <c r="HXE82" s="176"/>
      <c r="HXF82" s="176"/>
      <c r="HXG82" s="176"/>
      <c r="HXH82" s="176"/>
      <c r="HXI82" s="176"/>
      <c r="HXJ82" s="176"/>
      <c r="HXK82" s="176"/>
      <c r="HXL82" s="176"/>
      <c r="HXM82" s="176"/>
      <c r="HXN82" s="176"/>
      <c r="HXO82" s="176"/>
      <c r="HXP82" s="176"/>
      <c r="HXQ82" s="176"/>
      <c r="HXR82" s="176"/>
      <c r="HXS82" s="176"/>
      <c r="HXT82" s="176"/>
      <c r="HXU82" s="176"/>
      <c r="HXV82" s="176"/>
      <c r="HXW82" s="176"/>
      <c r="HXX82" s="176"/>
      <c r="HXY82" s="176"/>
      <c r="HXZ82" s="176"/>
      <c r="HYA82" s="176"/>
      <c r="HYB82" s="176"/>
      <c r="HYC82" s="176"/>
      <c r="HYD82" s="176"/>
      <c r="HYE82" s="176"/>
      <c r="HYF82" s="176"/>
      <c r="HYG82" s="176"/>
      <c r="HYH82" s="176"/>
      <c r="HYI82" s="176"/>
      <c r="HYJ82" s="176"/>
      <c r="HYK82" s="176"/>
      <c r="HYL82" s="176"/>
      <c r="HYM82" s="176"/>
      <c r="HYN82" s="176"/>
      <c r="HYO82" s="176"/>
      <c r="HYP82" s="176"/>
      <c r="HYQ82" s="176"/>
      <c r="HYR82" s="176"/>
      <c r="HYS82" s="176"/>
      <c r="HYT82" s="176"/>
      <c r="HYU82" s="176"/>
      <c r="HYV82" s="176"/>
      <c r="HYW82" s="176"/>
      <c r="HYX82" s="176"/>
      <c r="HYY82" s="176"/>
      <c r="HYZ82" s="176"/>
      <c r="HZA82" s="176"/>
      <c r="HZB82" s="176"/>
      <c r="HZC82" s="176"/>
      <c r="HZD82" s="176"/>
      <c r="HZE82" s="176"/>
      <c r="HZF82" s="176"/>
      <c r="HZG82" s="176"/>
      <c r="HZH82" s="176"/>
      <c r="HZI82" s="176"/>
      <c r="HZJ82" s="176"/>
      <c r="HZK82" s="176"/>
      <c r="HZL82" s="176"/>
      <c r="HZM82" s="176"/>
      <c r="HZN82" s="176"/>
      <c r="HZO82" s="176"/>
      <c r="HZP82" s="176"/>
      <c r="HZQ82" s="176"/>
      <c r="HZR82" s="176"/>
      <c r="HZS82" s="176"/>
      <c r="HZT82" s="176"/>
      <c r="HZU82" s="176"/>
      <c r="HZV82" s="176"/>
      <c r="HZW82" s="176"/>
      <c r="HZX82" s="176"/>
      <c r="HZY82" s="176"/>
      <c r="HZZ82" s="176"/>
      <c r="IAA82" s="176"/>
      <c r="IAB82" s="176"/>
      <c r="IAC82" s="176"/>
      <c r="IAD82" s="176"/>
      <c r="IAE82" s="176"/>
      <c r="IAF82" s="176"/>
      <c r="IAG82" s="176"/>
      <c r="IAH82" s="176"/>
      <c r="IAI82" s="176"/>
      <c r="IAJ82" s="176"/>
      <c r="IAK82" s="176"/>
      <c r="IAL82" s="176"/>
      <c r="IAM82" s="176"/>
      <c r="IAN82" s="176"/>
      <c r="IAO82" s="176"/>
      <c r="IAP82" s="176"/>
      <c r="IAQ82" s="176"/>
      <c r="IAR82" s="176"/>
      <c r="IAS82" s="176"/>
      <c r="IAT82" s="176"/>
      <c r="IAU82" s="176"/>
      <c r="IAV82" s="176"/>
      <c r="IAW82" s="176"/>
      <c r="IAX82" s="176"/>
      <c r="IAY82" s="176"/>
      <c r="IAZ82" s="176"/>
      <c r="IBA82" s="176"/>
      <c r="IBB82" s="176"/>
      <c r="IBC82" s="176"/>
      <c r="IBD82" s="176"/>
      <c r="IBE82" s="176"/>
      <c r="IBF82" s="176"/>
      <c r="IBG82" s="176"/>
      <c r="IBH82" s="176"/>
      <c r="IBI82" s="176"/>
      <c r="IBJ82" s="176"/>
      <c r="IBK82" s="176"/>
      <c r="IBL82" s="176"/>
      <c r="IBM82" s="176"/>
      <c r="IBN82" s="176"/>
      <c r="IBO82" s="176"/>
      <c r="IBP82" s="176"/>
      <c r="IBQ82" s="176"/>
      <c r="IBR82" s="176"/>
      <c r="IBS82" s="176"/>
      <c r="IBT82" s="176"/>
      <c r="IBU82" s="176"/>
      <c r="IBV82" s="176"/>
      <c r="IBW82" s="176"/>
      <c r="IBX82" s="176"/>
      <c r="IBY82" s="176"/>
      <c r="IBZ82" s="176"/>
      <c r="ICA82" s="176"/>
      <c r="ICB82" s="176"/>
      <c r="ICC82" s="176"/>
      <c r="ICD82" s="176"/>
      <c r="ICE82" s="176"/>
      <c r="ICF82" s="176"/>
      <c r="ICG82" s="176"/>
      <c r="ICH82" s="176"/>
      <c r="ICI82" s="176"/>
      <c r="ICJ82" s="176"/>
      <c r="ICK82" s="176"/>
      <c r="ICL82" s="176"/>
      <c r="ICM82" s="176"/>
      <c r="ICN82" s="176"/>
      <c r="ICO82" s="176"/>
      <c r="ICP82" s="176"/>
      <c r="ICQ82" s="176"/>
      <c r="ICR82" s="176"/>
      <c r="ICS82" s="176"/>
      <c r="ICT82" s="176"/>
      <c r="ICU82" s="176"/>
      <c r="ICV82" s="176"/>
      <c r="ICW82" s="176"/>
      <c r="ICX82" s="176"/>
      <c r="ICY82" s="176"/>
      <c r="ICZ82" s="176"/>
      <c r="IDA82" s="176"/>
      <c r="IDB82" s="176"/>
      <c r="IDC82" s="176"/>
      <c r="IDD82" s="176"/>
      <c r="IDE82" s="176"/>
      <c r="IDF82" s="176"/>
      <c r="IDG82" s="176"/>
      <c r="IDH82" s="176"/>
      <c r="IDI82" s="176"/>
      <c r="IDJ82" s="176"/>
      <c r="IDK82" s="176"/>
      <c r="IDL82" s="176"/>
      <c r="IDM82" s="176"/>
      <c r="IDN82" s="176"/>
      <c r="IDO82" s="176"/>
      <c r="IDP82" s="176"/>
      <c r="IDQ82" s="176"/>
      <c r="IDR82" s="176"/>
      <c r="IDS82" s="176"/>
      <c r="IDT82" s="176"/>
      <c r="IDU82" s="176"/>
      <c r="IDV82" s="176"/>
      <c r="IDW82" s="176"/>
      <c r="IDX82" s="176"/>
      <c r="IDY82" s="176"/>
      <c r="IDZ82" s="176"/>
      <c r="IEA82" s="176"/>
      <c r="IEB82" s="176"/>
      <c r="IEC82" s="176"/>
      <c r="IED82" s="176"/>
      <c r="IEE82" s="176"/>
      <c r="IEF82" s="176"/>
      <c r="IEG82" s="176"/>
      <c r="IEH82" s="176"/>
      <c r="IEI82" s="176"/>
      <c r="IEJ82" s="176"/>
      <c r="IEK82" s="176"/>
      <c r="IEL82" s="176"/>
      <c r="IEM82" s="176"/>
      <c r="IEN82" s="176"/>
      <c r="IEO82" s="176"/>
      <c r="IEP82" s="176"/>
      <c r="IEQ82" s="176"/>
      <c r="IER82" s="176"/>
      <c r="IES82" s="176"/>
      <c r="IET82" s="176"/>
      <c r="IEU82" s="176"/>
      <c r="IEV82" s="176"/>
      <c r="IEW82" s="176"/>
      <c r="IEX82" s="176"/>
      <c r="IEY82" s="176"/>
      <c r="IEZ82" s="176"/>
      <c r="IFA82" s="176"/>
      <c r="IFB82" s="176"/>
      <c r="IFC82" s="176"/>
      <c r="IFD82" s="176"/>
      <c r="IFE82" s="176"/>
      <c r="IFF82" s="176"/>
      <c r="IFG82" s="176"/>
      <c r="IFH82" s="176"/>
      <c r="IFI82" s="176"/>
      <c r="IFJ82" s="176"/>
      <c r="IFK82" s="176"/>
      <c r="IFL82" s="176"/>
      <c r="IFM82" s="176"/>
      <c r="IFN82" s="176"/>
      <c r="IFO82" s="176"/>
      <c r="IFP82" s="176"/>
      <c r="IFQ82" s="176"/>
      <c r="IFR82" s="176"/>
      <c r="IFS82" s="176"/>
      <c r="IFT82" s="176"/>
      <c r="IFU82" s="176"/>
      <c r="IFV82" s="176"/>
      <c r="IFW82" s="176"/>
      <c r="IFX82" s="176"/>
      <c r="IFY82" s="176"/>
      <c r="IFZ82" s="176"/>
      <c r="IGA82" s="176"/>
      <c r="IGB82" s="176"/>
      <c r="IGC82" s="176"/>
      <c r="IGD82" s="176"/>
      <c r="IGE82" s="176"/>
      <c r="IGF82" s="176"/>
      <c r="IGG82" s="176"/>
      <c r="IGH82" s="176"/>
      <c r="IGI82" s="176"/>
      <c r="IGJ82" s="176"/>
      <c r="IGK82" s="176"/>
      <c r="IGL82" s="176"/>
      <c r="IGM82" s="176"/>
      <c r="IGN82" s="176"/>
      <c r="IGO82" s="176"/>
      <c r="IGP82" s="176"/>
      <c r="IGQ82" s="176"/>
      <c r="IGR82" s="176"/>
      <c r="IGS82" s="176"/>
      <c r="IGT82" s="176"/>
      <c r="IGU82" s="176"/>
      <c r="IGV82" s="176"/>
      <c r="IGW82" s="176"/>
      <c r="IGX82" s="176"/>
      <c r="IGY82" s="176"/>
      <c r="IGZ82" s="176"/>
      <c r="IHA82" s="176"/>
      <c r="IHB82" s="176"/>
      <c r="IHC82" s="176"/>
      <c r="IHD82" s="176"/>
      <c r="IHE82" s="176"/>
      <c r="IHF82" s="176"/>
      <c r="IHG82" s="176"/>
      <c r="IHH82" s="176"/>
      <c r="IHI82" s="176"/>
      <c r="IHJ82" s="176"/>
      <c r="IHK82" s="176"/>
      <c r="IHL82" s="176"/>
      <c r="IHM82" s="176"/>
      <c r="IHN82" s="176"/>
      <c r="IHO82" s="176"/>
      <c r="IHP82" s="176"/>
      <c r="IHQ82" s="176"/>
      <c r="IHR82" s="176"/>
      <c r="IHS82" s="176"/>
      <c r="IHT82" s="176"/>
      <c r="IHU82" s="176"/>
      <c r="IHV82" s="176"/>
      <c r="IHW82" s="176"/>
      <c r="IHX82" s="176"/>
      <c r="IHY82" s="176"/>
      <c r="IHZ82" s="176"/>
      <c r="IIA82" s="176"/>
      <c r="IIB82" s="176"/>
      <c r="IIC82" s="176"/>
      <c r="IID82" s="176"/>
      <c r="IIE82" s="176"/>
      <c r="IIF82" s="176"/>
      <c r="IIG82" s="176"/>
      <c r="IIH82" s="176"/>
      <c r="III82" s="176"/>
      <c r="IIJ82" s="176"/>
      <c r="IIK82" s="176"/>
      <c r="IIL82" s="176"/>
      <c r="IIM82" s="176"/>
      <c r="IIN82" s="176"/>
      <c r="IIO82" s="176"/>
      <c r="IIP82" s="176"/>
      <c r="IIQ82" s="176"/>
      <c r="IIR82" s="176"/>
      <c r="IIS82" s="176"/>
      <c r="IIT82" s="176"/>
      <c r="IIU82" s="176"/>
      <c r="IIV82" s="176"/>
      <c r="IIW82" s="176"/>
      <c r="IIX82" s="176"/>
      <c r="IIY82" s="176"/>
      <c r="IIZ82" s="176"/>
      <c r="IJA82" s="176"/>
      <c r="IJB82" s="176"/>
      <c r="IJC82" s="176"/>
      <c r="IJD82" s="176"/>
      <c r="IJE82" s="176"/>
      <c r="IJF82" s="176"/>
      <c r="IJG82" s="176"/>
      <c r="IJH82" s="176"/>
      <c r="IJI82" s="176"/>
      <c r="IJJ82" s="176"/>
      <c r="IJK82" s="176"/>
      <c r="IJL82" s="176"/>
      <c r="IJM82" s="176"/>
      <c r="IJN82" s="176"/>
      <c r="IJO82" s="176"/>
      <c r="IJP82" s="176"/>
      <c r="IJQ82" s="176"/>
      <c r="IJR82" s="176"/>
      <c r="IJS82" s="176"/>
      <c r="IJT82" s="176"/>
      <c r="IJU82" s="176"/>
      <c r="IJV82" s="176"/>
      <c r="IJW82" s="176"/>
      <c r="IJX82" s="176"/>
      <c r="IJY82" s="176"/>
      <c r="IJZ82" s="176"/>
      <c r="IKA82" s="176"/>
      <c r="IKB82" s="176"/>
      <c r="IKC82" s="176"/>
      <c r="IKD82" s="176"/>
      <c r="IKE82" s="176"/>
      <c r="IKF82" s="176"/>
      <c r="IKG82" s="176"/>
      <c r="IKH82" s="176"/>
      <c r="IKI82" s="176"/>
      <c r="IKJ82" s="176"/>
      <c r="IKK82" s="176"/>
      <c r="IKL82" s="176"/>
      <c r="IKM82" s="176"/>
      <c r="IKN82" s="176"/>
      <c r="IKO82" s="176"/>
      <c r="IKP82" s="176"/>
      <c r="IKQ82" s="176"/>
      <c r="IKR82" s="176"/>
      <c r="IKS82" s="176"/>
      <c r="IKT82" s="176"/>
      <c r="IKU82" s="176"/>
      <c r="IKV82" s="176"/>
      <c r="IKW82" s="176"/>
      <c r="IKX82" s="176"/>
      <c r="IKY82" s="176"/>
      <c r="IKZ82" s="176"/>
      <c r="ILA82" s="176"/>
      <c r="ILB82" s="176"/>
      <c r="ILC82" s="176"/>
      <c r="ILD82" s="176"/>
      <c r="ILE82" s="176"/>
      <c r="ILF82" s="176"/>
      <c r="ILG82" s="176"/>
      <c r="ILH82" s="176"/>
      <c r="ILI82" s="176"/>
      <c r="ILJ82" s="176"/>
      <c r="ILK82" s="176"/>
      <c r="ILL82" s="176"/>
      <c r="ILM82" s="176"/>
      <c r="ILN82" s="176"/>
      <c r="ILO82" s="176"/>
      <c r="ILP82" s="176"/>
      <c r="ILQ82" s="176"/>
      <c r="ILR82" s="176"/>
      <c r="ILS82" s="176"/>
      <c r="ILT82" s="176"/>
      <c r="ILU82" s="176"/>
      <c r="ILV82" s="176"/>
      <c r="ILW82" s="176"/>
      <c r="ILX82" s="176"/>
      <c r="ILY82" s="176"/>
      <c r="ILZ82" s="176"/>
      <c r="IMA82" s="176"/>
      <c r="IMB82" s="176"/>
      <c r="IMC82" s="176"/>
      <c r="IMD82" s="176"/>
      <c r="IME82" s="176"/>
      <c r="IMF82" s="176"/>
      <c r="IMG82" s="176"/>
      <c r="IMH82" s="176"/>
      <c r="IMI82" s="176"/>
      <c r="IMJ82" s="176"/>
      <c r="IMK82" s="176"/>
      <c r="IML82" s="176"/>
      <c r="IMM82" s="176"/>
      <c r="IMN82" s="176"/>
      <c r="IMO82" s="176"/>
      <c r="IMP82" s="176"/>
      <c r="IMQ82" s="176"/>
      <c r="IMR82" s="176"/>
      <c r="IMS82" s="176"/>
      <c r="IMT82" s="176"/>
      <c r="IMU82" s="176"/>
      <c r="IMV82" s="176"/>
      <c r="IMW82" s="176"/>
      <c r="IMX82" s="176"/>
      <c r="IMY82" s="176"/>
      <c r="IMZ82" s="176"/>
      <c r="INA82" s="176"/>
      <c r="INB82" s="176"/>
      <c r="INC82" s="176"/>
      <c r="IND82" s="176"/>
      <c r="INE82" s="176"/>
      <c r="INF82" s="176"/>
      <c r="ING82" s="176"/>
      <c r="INH82" s="176"/>
      <c r="INI82" s="176"/>
      <c r="INJ82" s="176"/>
      <c r="INK82" s="176"/>
      <c r="INL82" s="176"/>
      <c r="INM82" s="176"/>
      <c r="INN82" s="176"/>
      <c r="INO82" s="176"/>
      <c r="INP82" s="176"/>
      <c r="INQ82" s="176"/>
      <c r="INR82" s="176"/>
      <c r="INS82" s="176"/>
      <c r="INT82" s="176"/>
      <c r="INU82" s="176"/>
      <c r="INV82" s="176"/>
      <c r="INW82" s="176"/>
      <c r="INX82" s="176"/>
      <c r="INY82" s="176"/>
      <c r="INZ82" s="176"/>
      <c r="IOA82" s="176"/>
      <c r="IOB82" s="176"/>
      <c r="IOC82" s="176"/>
      <c r="IOD82" s="176"/>
      <c r="IOE82" s="176"/>
      <c r="IOF82" s="176"/>
      <c r="IOG82" s="176"/>
      <c r="IOH82" s="176"/>
      <c r="IOI82" s="176"/>
      <c r="IOJ82" s="176"/>
      <c r="IOK82" s="176"/>
      <c r="IOL82" s="176"/>
      <c r="IOM82" s="176"/>
      <c r="ION82" s="176"/>
      <c r="IOO82" s="176"/>
      <c r="IOP82" s="176"/>
      <c r="IOQ82" s="176"/>
      <c r="IOR82" s="176"/>
      <c r="IOS82" s="176"/>
      <c r="IOT82" s="176"/>
      <c r="IOU82" s="176"/>
      <c r="IOV82" s="176"/>
      <c r="IOW82" s="176"/>
      <c r="IOX82" s="176"/>
      <c r="IOY82" s="176"/>
      <c r="IOZ82" s="176"/>
      <c r="IPA82" s="176"/>
      <c r="IPB82" s="176"/>
      <c r="IPC82" s="176"/>
      <c r="IPD82" s="176"/>
      <c r="IPE82" s="176"/>
      <c r="IPF82" s="176"/>
      <c r="IPG82" s="176"/>
      <c r="IPH82" s="176"/>
      <c r="IPI82" s="176"/>
      <c r="IPJ82" s="176"/>
      <c r="IPK82" s="176"/>
      <c r="IPL82" s="176"/>
      <c r="IPM82" s="176"/>
      <c r="IPN82" s="176"/>
      <c r="IPO82" s="176"/>
      <c r="IPP82" s="176"/>
      <c r="IPQ82" s="176"/>
      <c r="IPR82" s="176"/>
      <c r="IPS82" s="176"/>
      <c r="IPT82" s="176"/>
      <c r="IPU82" s="176"/>
      <c r="IPV82" s="176"/>
      <c r="IPW82" s="176"/>
      <c r="IPX82" s="176"/>
      <c r="IPY82" s="176"/>
      <c r="IPZ82" s="176"/>
      <c r="IQA82" s="176"/>
      <c r="IQB82" s="176"/>
      <c r="IQC82" s="176"/>
      <c r="IQD82" s="176"/>
      <c r="IQE82" s="176"/>
      <c r="IQF82" s="176"/>
      <c r="IQG82" s="176"/>
      <c r="IQH82" s="176"/>
      <c r="IQI82" s="176"/>
      <c r="IQJ82" s="176"/>
      <c r="IQK82" s="176"/>
      <c r="IQL82" s="176"/>
      <c r="IQM82" s="176"/>
      <c r="IQN82" s="176"/>
      <c r="IQO82" s="176"/>
      <c r="IQP82" s="176"/>
      <c r="IQQ82" s="176"/>
      <c r="IQR82" s="176"/>
      <c r="IQS82" s="176"/>
      <c r="IQT82" s="176"/>
      <c r="IQU82" s="176"/>
      <c r="IQV82" s="176"/>
      <c r="IQW82" s="176"/>
      <c r="IQX82" s="176"/>
      <c r="IQY82" s="176"/>
      <c r="IQZ82" s="176"/>
      <c r="IRA82" s="176"/>
      <c r="IRB82" s="176"/>
      <c r="IRC82" s="176"/>
      <c r="IRD82" s="176"/>
      <c r="IRE82" s="176"/>
      <c r="IRF82" s="176"/>
      <c r="IRG82" s="176"/>
      <c r="IRH82" s="176"/>
      <c r="IRI82" s="176"/>
      <c r="IRJ82" s="176"/>
      <c r="IRK82" s="176"/>
      <c r="IRL82" s="176"/>
      <c r="IRM82" s="176"/>
      <c r="IRN82" s="176"/>
      <c r="IRO82" s="176"/>
      <c r="IRP82" s="176"/>
      <c r="IRQ82" s="176"/>
      <c r="IRR82" s="176"/>
      <c r="IRS82" s="176"/>
      <c r="IRT82" s="176"/>
      <c r="IRU82" s="176"/>
      <c r="IRV82" s="176"/>
      <c r="IRW82" s="176"/>
      <c r="IRX82" s="176"/>
      <c r="IRY82" s="176"/>
      <c r="IRZ82" s="176"/>
      <c r="ISA82" s="176"/>
      <c r="ISB82" s="176"/>
      <c r="ISC82" s="176"/>
      <c r="ISD82" s="176"/>
      <c r="ISE82" s="176"/>
      <c r="ISF82" s="176"/>
      <c r="ISG82" s="176"/>
      <c r="ISH82" s="176"/>
      <c r="ISI82" s="176"/>
      <c r="ISJ82" s="176"/>
      <c r="ISK82" s="176"/>
      <c r="ISL82" s="176"/>
      <c r="ISM82" s="176"/>
      <c r="ISN82" s="176"/>
      <c r="ISO82" s="176"/>
      <c r="ISP82" s="176"/>
      <c r="ISQ82" s="176"/>
      <c r="ISR82" s="176"/>
      <c r="ISS82" s="176"/>
      <c r="IST82" s="176"/>
      <c r="ISU82" s="176"/>
      <c r="ISV82" s="176"/>
      <c r="ISW82" s="176"/>
      <c r="ISX82" s="176"/>
      <c r="ISY82" s="176"/>
      <c r="ISZ82" s="176"/>
      <c r="ITA82" s="176"/>
      <c r="ITB82" s="176"/>
      <c r="ITC82" s="176"/>
      <c r="ITD82" s="176"/>
      <c r="ITE82" s="176"/>
      <c r="ITF82" s="176"/>
      <c r="ITG82" s="176"/>
      <c r="ITH82" s="176"/>
      <c r="ITI82" s="176"/>
      <c r="ITJ82" s="176"/>
      <c r="ITK82" s="176"/>
      <c r="ITL82" s="176"/>
      <c r="ITM82" s="176"/>
      <c r="ITN82" s="176"/>
      <c r="ITO82" s="176"/>
      <c r="ITP82" s="176"/>
      <c r="ITQ82" s="176"/>
      <c r="ITR82" s="176"/>
      <c r="ITS82" s="176"/>
      <c r="ITT82" s="176"/>
      <c r="ITU82" s="176"/>
      <c r="ITV82" s="176"/>
      <c r="ITW82" s="176"/>
      <c r="ITX82" s="176"/>
      <c r="ITY82" s="176"/>
      <c r="ITZ82" s="176"/>
      <c r="IUA82" s="176"/>
      <c r="IUB82" s="176"/>
      <c r="IUC82" s="176"/>
      <c r="IUD82" s="176"/>
      <c r="IUE82" s="176"/>
      <c r="IUF82" s="176"/>
      <c r="IUG82" s="176"/>
      <c r="IUH82" s="176"/>
      <c r="IUI82" s="176"/>
      <c r="IUJ82" s="176"/>
      <c r="IUK82" s="176"/>
      <c r="IUL82" s="176"/>
      <c r="IUM82" s="176"/>
      <c r="IUN82" s="176"/>
      <c r="IUO82" s="176"/>
      <c r="IUP82" s="176"/>
      <c r="IUQ82" s="176"/>
      <c r="IUR82" s="176"/>
      <c r="IUS82" s="176"/>
      <c r="IUT82" s="176"/>
      <c r="IUU82" s="176"/>
      <c r="IUV82" s="176"/>
      <c r="IUW82" s="176"/>
      <c r="IUX82" s="176"/>
      <c r="IUY82" s="176"/>
      <c r="IUZ82" s="176"/>
      <c r="IVA82" s="176"/>
      <c r="IVB82" s="176"/>
      <c r="IVC82" s="176"/>
      <c r="IVD82" s="176"/>
      <c r="IVE82" s="176"/>
      <c r="IVF82" s="176"/>
      <c r="IVG82" s="176"/>
      <c r="IVH82" s="176"/>
      <c r="IVI82" s="176"/>
      <c r="IVJ82" s="176"/>
      <c r="IVK82" s="176"/>
      <c r="IVL82" s="176"/>
      <c r="IVM82" s="176"/>
      <c r="IVN82" s="176"/>
      <c r="IVO82" s="176"/>
      <c r="IVP82" s="176"/>
      <c r="IVQ82" s="176"/>
      <c r="IVR82" s="176"/>
      <c r="IVS82" s="176"/>
      <c r="IVT82" s="176"/>
      <c r="IVU82" s="176"/>
      <c r="IVV82" s="176"/>
      <c r="IVW82" s="176"/>
      <c r="IVX82" s="176"/>
      <c r="IVY82" s="176"/>
      <c r="IVZ82" s="176"/>
      <c r="IWA82" s="176"/>
      <c r="IWB82" s="176"/>
      <c r="IWC82" s="176"/>
      <c r="IWD82" s="176"/>
      <c r="IWE82" s="176"/>
      <c r="IWF82" s="176"/>
      <c r="IWG82" s="176"/>
      <c r="IWH82" s="176"/>
      <c r="IWI82" s="176"/>
      <c r="IWJ82" s="176"/>
      <c r="IWK82" s="176"/>
      <c r="IWL82" s="176"/>
      <c r="IWM82" s="176"/>
      <c r="IWN82" s="176"/>
      <c r="IWO82" s="176"/>
      <c r="IWP82" s="176"/>
      <c r="IWQ82" s="176"/>
      <c r="IWR82" s="176"/>
      <c r="IWS82" s="176"/>
      <c r="IWT82" s="176"/>
      <c r="IWU82" s="176"/>
      <c r="IWV82" s="176"/>
      <c r="IWW82" s="176"/>
      <c r="IWX82" s="176"/>
      <c r="IWY82" s="176"/>
      <c r="IWZ82" s="176"/>
      <c r="IXA82" s="176"/>
      <c r="IXB82" s="176"/>
      <c r="IXC82" s="176"/>
      <c r="IXD82" s="176"/>
      <c r="IXE82" s="176"/>
      <c r="IXF82" s="176"/>
      <c r="IXG82" s="176"/>
      <c r="IXH82" s="176"/>
      <c r="IXI82" s="176"/>
      <c r="IXJ82" s="176"/>
      <c r="IXK82" s="176"/>
      <c r="IXL82" s="176"/>
      <c r="IXM82" s="176"/>
      <c r="IXN82" s="176"/>
      <c r="IXO82" s="176"/>
      <c r="IXP82" s="176"/>
      <c r="IXQ82" s="176"/>
      <c r="IXR82" s="176"/>
      <c r="IXS82" s="176"/>
      <c r="IXT82" s="176"/>
      <c r="IXU82" s="176"/>
      <c r="IXV82" s="176"/>
      <c r="IXW82" s="176"/>
      <c r="IXX82" s="176"/>
      <c r="IXY82" s="176"/>
      <c r="IXZ82" s="176"/>
      <c r="IYA82" s="176"/>
      <c r="IYB82" s="176"/>
      <c r="IYC82" s="176"/>
      <c r="IYD82" s="176"/>
      <c r="IYE82" s="176"/>
      <c r="IYF82" s="176"/>
      <c r="IYG82" s="176"/>
      <c r="IYH82" s="176"/>
      <c r="IYI82" s="176"/>
      <c r="IYJ82" s="176"/>
      <c r="IYK82" s="176"/>
      <c r="IYL82" s="176"/>
      <c r="IYM82" s="176"/>
      <c r="IYN82" s="176"/>
      <c r="IYO82" s="176"/>
      <c r="IYP82" s="176"/>
      <c r="IYQ82" s="176"/>
      <c r="IYR82" s="176"/>
      <c r="IYS82" s="176"/>
      <c r="IYT82" s="176"/>
      <c r="IYU82" s="176"/>
      <c r="IYV82" s="176"/>
      <c r="IYW82" s="176"/>
      <c r="IYX82" s="176"/>
      <c r="IYY82" s="176"/>
      <c r="IYZ82" s="176"/>
      <c r="IZA82" s="176"/>
      <c r="IZB82" s="176"/>
      <c r="IZC82" s="176"/>
      <c r="IZD82" s="176"/>
      <c r="IZE82" s="176"/>
      <c r="IZF82" s="176"/>
      <c r="IZG82" s="176"/>
      <c r="IZH82" s="176"/>
      <c r="IZI82" s="176"/>
      <c r="IZJ82" s="176"/>
      <c r="IZK82" s="176"/>
      <c r="IZL82" s="176"/>
      <c r="IZM82" s="176"/>
      <c r="IZN82" s="176"/>
      <c r="IZO82" s="176"/>
      <c r="IZP82" s="176"/>
      <c r="IZQ82" s="176"/>
      <c r="IZR82" s="176"/>
      <c r="IZS82" s="176"/>
      <c r="IZT82" s="176"/>
      <c r="IZU82" s="176"/>
      <c r="IZV82" s="176"/>
      <c r="IZW82" s="176"/>
      <c r="IZX82" s="176"/>
      <c r="IZY82" s="176"/>
      <c r="IZZ82" s="176"/>
      <c r="JAA82" s="176"/>
      <c r="JAB82" s="176"/>
      <c r="JAC82" s="176"/>
      <c r="JAD82" s="176"/>
      <c r="JAE82" s="176"/>
      <c r="JAF82" s="176"/>
      <c r="JAG82" s="176"/>
      <c r="JAH82" s="176"/>
      <c r="JAI82" s="176"/>
      <c r="JAJ82" s="176"/>
      <c r="JAK82" s="176"/>
      <c r="JAL82" s="176"/>
      <c r="JAM82" s="176"/>
      <c r="JAN82" s="176"/>
      <c r="JAO82" s="176"/>
      <c r="JAP82" s="176"/>
      <c r="JAQ82" s="176"/>
      <c r="JAR82" s="176"/>
      <c r="JAS82" s="176"/>
      <c r="JAT82" s="176"/>
      <c r="JAU82" s="176"/>
      <c r="JAV82" s="176"/>
      <c r="JAW82" s="176"/>
      <c r="JAX82" s="176"/>
      <c r="JAY82" s="176"/>
      <c r="JAZ82" s="176"/>
      <c r="JBA82" s="176"/>
      <c r="JBB82" s="176"/>
      <c r="JBC82" s="176"/>
      <c r="JBD82" s="176"/>
      <c r="JBE82" s="176"/>
      <c r="JBF82" s="176"/>
      <c r="JBG82" s="176"/>
      <c r="JBH82" s="176"/>
      <c r="JBI82" s="176"/>
      <c r="JBJ82" s="176"/>
      <c r="JBK82" s="176"/>
      <c r="JBL82" s="176"/>
      <c r="JBM82" s="176"/>
      <c r="JBN82" s="176"/>
      <c r="JBO82" s="176"/>
      <c r="JBP82" s="176"/>
      <c r="JBQ82" s="176"/>
      <c r="JBR82" s="176"/>
      <c r="JBS82" s="176"/>
      <c r="JBT82" s="176"/>
      <c r="JBU82" s="176"/>
      <c r="JBV82" s="176"/>
      <c r="JBW82" s="176"/>
      <c r="JBX82" s="176"/>
      <c r="JBY82" s="176"/>
      <c r="JBZ82" s="176"/>
      <c r="JCA82" s="176"/>
      <c r="JCB82" s="176"/>
      <c r="JCC82" s="176"/>
      <c r="JCD82" s="176"/>
      <c r="JCE82" s="176"/>
      <c r="JCF82" s="176"/>
      <c r="JCG82" s="176"/>
      <c r="JCH82" s="176"/>
      <c r="JCI82" s="176"/>
      <c r="JCJ82" s="176"/>
      <c r="JCK82" s="176"/>
      <c r="JCL82" s="176"/>
      <c r="JCM82" s="176"/>
      <c r="JCN82" s="176"/>
      <c r="JCO82" s="176"/>
      <c r="JCP82" s="176"/>
      <c r="JCQ82" s="176"/>
      <c r="JCR82" s="176"/>
      <c r="JCS82" s="176"/>
      <c r="JCT82" s="176"/>
      <c r="JCU82" s="176"/>
      <c r="JCV82" s="176"/>
      <c r="JCW82" s="176"/>
      <c r="JCX82" s="176"/>
      <c r="JCY82" s="176"/>
      <c r="JCZ82" s="176"/>
      <c r="JDA82" s="176"/>
      <c r="JDB82" s="176"/>
      <c r="JDC82" s="176"/>
      <c r="JDD82" s="176"/>
      <c r="JDE82" s="176"/>
      <c r="JDF82" s="176"/>
      <c r="JDG82" s="176"/>
      <c r="JDH82" s="176"/>
      <c r="JDI82" s="176"/>
      <c r="JDJ82" s="176"/>
      <c r="JDK82" s="176"/>
      <c r="JDL82" s="176"/>
      <c r="JDM82" s="176"/>
      <c r="JDN82" s="176"/>
      <c r="JDO82" s="176"/>
      <c r="JDP82" s="176"/>
      <c r="JDQ82" s="176"/>
      <c r="JDR82" s="176"/>
      <c r="JDS82" s="176"/>
      <c r="JDT82" s="176"/>
      <c r="JDU82" s="176"/>
      <c r="JDV82" s="176"/>
      <c r="JDW82" s="176"/>
      <c r="JDX82" s="176"/>
      <c r="JDY82" s="176"/>
      <c r="JDZ82" s="176"/>
      <c r="JEA82" s="176"/>
      <c r="JEB82" s="176"/>
      <c r="JEC82" s="176"/>
      <c r="JED82" s="176"/>
      <c r="JEE82" s="176"/>
      <c r="JEF82" s="176"/>
      <c r="JEG82" s="176"/>
      <c r="JEH82" s="176"/>
      <c r="JEI82" s="176"/>
      <c r="JEJ82" s="176"/>
      <c r="JEK82" s="176"/>
      <c r="JEL82" s="176"/>
      <c r="JEM82" s="176"/>
      <c r="JEN82" s="176"/>
      <c r="JEO82" s="176"/>
      <c r="JEP82" s="176"/>
      <c r="JEQ82" s="176"/>
      <c r="JER82" s="176"/>
      <c r="JES82" s="176"/>
      <c r="JET82" s="176"/>
      <c r="JEU82" s="176"/>
      <c r="JEV82" s="176"/>
      <c r="JEW82" s="176"/>
      <c r="JEX82" s="176"/>
      <c r="JEY82" s="176"/>
      <c r="JEZ82" s="176"/>
      <c r="JFA82" s="176"/>
      <c r="JFB82" s="176"/>
      <c r="JFC82" s="176"/>
      <c r="JFD82" s="176"/>
      <c r="JFE82" s="176"/>
      <c r="JFF82" s="176"/>
      <c r="JFG82" s="176"/>
      <c r="JFH82" s="176"/>
      <c r="JFI82" s="176"/>
      <c r="JFJ82" s="176"/>
      <c r="JFK82" s="176"/>
      <c r="JFL82" s="176"/>
      <c r="JFM82" s="176"/>
      <c r="JFN82" s="176"/>
      <c r="JFO82" s="176"/>
      <c r="JFP82" s="176"/>
      <c r="JFQ82" s="176"/>
      <c r="JFR82" s="176"/>
      <c r="JFS82" s="176"/>
      <c r="JFT82" s="176"/>
      <c r="JFU82" s="176"/>
      <c r="JFV82" s="176"/>
      <c r="JFW82" s="176"/>
      <c r="JFX82" s="176"/>
      <c r="JFY82" s="176"/>
      <c r="JFZ82" s="176"/>
      <c r="JGA82" s="176"/>
      <c r="JGB82" s="176"/>
      <c r="JGC82" s="176"/>
      <c r="JGD82" s="176"/>
      <c r="JGE82" s="176"/>
      <c r="JGF82" s="176"/>
      <c r="JGG82" s="176"/>
      <c r="JGH82" s="176"/>
      <c r="JGI82" s="176"/>
      <c r="JGJ82" s="176"/>
      <c r="JGK82" s="176"/>
      <c r="JGL82" s="176"/>
      <c r="JGM82" s="176"/>
      <c r="JGN82" s="176"/>
      <c r="JGO82" s="176"/>
      <c r="JGP82" s="176"/>
      <c r="JGQ82" s="176"/>
      <c r="JGR82" s="176"/>
      <c r="JGS82" s="176"/>
      <c r="JGT82" s="176"/>
      <c r="JGU82" s="176"/>
      <c r="JGV82" s="176"/>
      <c r="JGW82" s="176"/>
      <c r="JGX82" s="176"/>
      <c r="JGY82" s="176"/>
      <c r="JGZ82" s="176"/>
      <c r="JHA82" s="176"/>
      <c r="JHB82" s="176"/>
      <c r="JHC82" s="176"/>
      <c r="JHD82" s="176"/>
      <c r="JHE82" s="176"/>
      <c r="JHF82" s="176"/>
      <c r="JHG82" s="176"/>
      <c r="JHH82" s="176"/>
      <c r="JHI82" s="176"/>
      <c r="JHJ82" s="176"/>
      <c r="JHK82" s="176"/>
      <c r="JHL82" s="176"/>
      <c r="JHM82" s="176"/>
      <c r="JHN82" s="176"/>
      <c r="JHO82" s="176"/>
      <c r="JHP82" s="176"/>
      <c r="JHQ82" s="176"/>
      <c r="JHR82" s="176"/>
      <c r="JHS82" s="176"/>
      <c r="JHT82" s="176"/>
      <c r="JHU82" s="176"/>
      <c r="JHV82" s="176"/>
      <c r="JHW82" s="176"/>
      <c r="JHX82" s="176"/>
      <c r="JHY82" s="176"/>
      <c r="JHZ82" s="176"/>
      <c r="JIA82" s="176"/>
      <c r="JIB82" s="176"/>
      <c r="JIC82" s="176"/>
      <c r="JID82" s="176"/>
      <c r="JIE82" s="176"/>
      <c r="JIF82" s="176"/>
      <c r="JIG82" s="176"/>
      <c r="JIH82" s="176"/>
      <c r="JII82" s="176"/>
      <c r="JIJ82" s="176"/>
      <c r="JIK82" s="176"/>
      <c r="JIL82" s="176"/>
      <c r="JIM82" s="176"/>
      <c r="JIN82" s="176"/>
      <c r="JIO82" s="176"/>
      <c r="JIP82" s="176"/>
      <c r="JIQ82" s="176"/>
      <c r="JIR82" s="176"/>
      <c r="JIS82" s="176"/>
      <c r="JIT82" s="176"/>
      <c r="JIU82" s="176"/>
      <c r="JIV82" s="176"/>
      <c r="JIW82" s="176"/>
      <c r="JIX82" s="176"/>
      <c r="JIY82" s="176"/>
      <c r="JIZ82" s="176"/>
      <c r="JJA82" s="176"/>
      <c r="JJB82" s="176"/>
      <c r="JJC82" s="176"/>
      <c r="JJD82" s="176"/>
      <c r="JJE82" s="176"/>
      <c r="JJF82" s="176"/>
      <c r="JJG82" s="176"/>
      <c r="JJH82" s="176"/>
      <c r="JJI82" s="176"/>
      <c r="JJJ82" s="176"/>
      <c r="JJK82" s="176"/>
      <c r="JJL82" s="176"/>
      <c r="JJM82" s="176"/>
      <c r="JJN82" s="176"/>
      <c r="JJO82" s="176"/>
      <c r="JJP82" s="176"/>
      <c r="JJQ82" s="176"/>
      <c r="JJR82" s="176"/>
      <c r="JJS82" s="176"/>
      <c r="JJT82" s="176"/>
      <c r="JJU82" s="176"/>
      <c r="JJV82" s="176"/>
      <c r="JJW82" s="176"/>
      <c r="JJX82" s="176"/>
      <c r="JJY82" s="176"/>
      <c r="JJZ82" s="176"/>
      <c r="JKA82" s="176"/>
      <c r="JKB82" s="176"/>
      <c r="JKC82" s="176"/>
      <c r="JKD82" s="176"/>
      <c r="JKE82" s="176"/>
      <c r="JKF82" s="176"/>
      <c r="JKG82" s="176"/>
      <c r="JKH82" s="176"/>
      <c r="JKI82" s="176"/>
      <c r="JKJ82" s="176"/>
      <c r="JKK82" s="176"/>
      <c r="JKL82" s="176"/>
      <c r="JKM82" s="176"/>
      <c r="JKN82" s="176"/>
      <c r="JKO82" s="176"/>
      <c r="JKP82" s="176"/>
      <c r="JKQ82" s="176"/>
      <c r="JKR82" s="176"/>
      <c r="JKS82" s="176"/>
      <c r="JKT82" s="176"/>
      <c r="JKU82" s="176"/>
      <c r="JKV82" s="176"/>
      <c r="JKW82" s="176"/>
      <c r="JKX82" s="176"/>
      <c r="JKY82" s="176"/>
      <c r="JKZ82" s="176"/>
      <c r="JLA82" s="176"/>
      <c r="JLB82" s="176"/>
      <c r="JLC82" s="176"/>
      <c r="JLD82" s="176"/>
      <c r="JLE82" s="176"/>
      <c r="JLF82" s="176"/>
      <c r="JLG82" s="176"/>
      <c r="JLH82" s="176"/>
      <c r="JLI82" s="176"/>
      <c r="JLJ82" s="176"/>
      <c r="JLK82" s="176"/>
      <c r="JLL82" s="176"/>
      <c r="JLM82" s="176"/>
      <c r="JLN82" s="176"/>
      <c r="JLO82" s="176"/>
      <c r="JLP82" s="176"/>
      <c r="JLQ82" s="176"/>
      <c r="JLR82" s="176"/>
      <c r="JLS82" s="176"/>
      <c r="JLT82" s="176"/>
      <c r="JLU82" s="176"/>
      <c r="JLV82" s="176"/>
      <c r="JLW82" s="176"/>
      <c r="JLX82" s="176"/>
      <c r="JLY82" s="176"/>
      <c r="JLZ82" s="176"/>
      <c r="JMA82" s="176"/>
      <c r="JMB82" s="176"/>
      <c r="JMC82" s="176"/>
      <c r="JMD82" s="176"/>
      <c r="JME82" s="176"/>
      <c r="JMF82" s="176"/>
      <c r="JMG82" s="176"/>
      <c r="JMH82" s="176"/>
      <c r="JMI82" s="176"/>
      <c r="JMJ82" s="176"/>
      <c r="JMK82" s="176"/>
      <c r="JML82" s="176"/>
      <c r="JMM82" s="176"/>
      <c r="JMN82" s="176"/>
      <c r="JMO82" s="176"/>
      <c r="JMP82" s="176"/>
      <c r="JMQ82" s="176"/>
      <c r="JMR82" s="176"/>
      <c r="JMS82" s="176"/>
      <c r="JMT82" s="176"/>
      <c r="JMU82" s="176"/>
      <c r="JMV82" s="176"/>
      <c r="JMW82" s="176"/>
      <c r="JMX82" s="176"/>
      <c r="JMY82" s="176"/>
      <c r="JMZ82" s="176"/>
      <c r="JNA82" s="176"/>
      <c r="JNB82" s="176"/>
      <c r="JNC82" s="176"/>
      <c r="JND82" s="176"/>
      <c r="JNE82" s="176"/>
      <c r="JNF82" s="176"/>
      <c r="JNG82" s="176"/>
      <c r="JNH82" s="176"/>
      <c r="JNI82" s="176"/>
      <c r="JNJ82" s="176"/>
      <c r="JNK82" s="176"/>
      <c r="JNL82" s="176"/>
      <c r="JNM82" s="176"/>
      <c r="JNN82" s="176"/>
      <c r="JNO82" s="176"/>
      <c r="JNP82" s="176"/>
      <c r="JNQ82" s="176"/>
      <c r="JNR82" s="176"/>
      <c r="JNS82" s="176"/>
      <c r="JNT82" s="176"/>
      <c r="JNU82" s="176"/>
      <c r="JNV82" s="176"/>
      <c r="JNW82" s="176"/>
      <c r="JNX82" s="176"/>
      <c r="JNY82" s="176"/>
      <c r="JNZ82" s="176"/>
      <c r="JOA82" s="176"/>
      <c r="JOB82" s="176"/>
      <c r="JOC82" s="176"/>
      <c r="JOD82" s="176"/>
      <c r="JOE82" s="176"/>
      <c r="JOF82" s="176"/>
      <c r="JOG82" s="176"/>
      <c r="JOH82" s="176"/>
      <c r="JOI82" s="176"/>
      <c r="JOJ82" s="176"/>
      <c r="JOK82" s="176"/>
      <c r="JOL82" s="176"/>
      <c r="JOM82" s="176"/>
      <c r="JON82" s="176"/>
      <c r="JOO82" s="176"/>
      <c r="JOP82" s="176"/>
      <c r="JOQ82" s="176"/>
      <c r="JOR82" s="176"/>
      <c r="JOS82" s="176"/>
      <c r="JOT82" s="176"/>
      <c r="JOU82" s="176"/>
      <c r="JOV82" s="176"/>
      <c r="JOW82" s="176"/>
      <c r="JOX82" s="176"/>
      <c r="JOY82" s="176"/>
      <c r="JOZ82" s="176"/>
      <c r="JPA82" s="176"/>
      <c r="JPB82" s="176"/>
      <c r="JPC82" s="176"/>
      <c r="JPD82" s="176"/>
      <c r="JPE82" s="176"/>
      <c r="JPF82" s="176"/>
      <c r="JPG82" s="176"/>
      <c r="JPH82" s="176"/>
      <c r="JPI82" s="176"/>
      <c r="JPJ82" s="176"/>
      <c r="JPK82" s="176"/>
      <c r="JPL82" s="176"/>
      <c r="JPM82" s="176"/>
      <c r="JPN82" s="176"/>
      <c r="JPO82" s="176"/>
      <c r="JPP82" s="176"/>
      <c r="JPQ82" s="176"/>
      <c r="JPR82" s="176"/>
      <c r="JPS82" s="176"/>
      <c r="JPT82" s="176"/>
      <c r="JPU82" s="176"/>
      <c r="JPV82" s="176"/>
      <c r="JPW82" s="176"/>
      <c r="JPX82" s="176"/>
      <c r="JPY82" s="176"/>
      <c r="JPZ82" s="176"/>
      <c r="JQA82" s="176"/>
      <c r="JQB82" s="176"/>
      <c r="JQC82" s="176"/>
      <c r="JQD82" s="176"/>
      <c r="JQE82" s="176"/>
      <c r="JQF82" s="176"/>
      <c r="JQG82" s="176"/>
      <c r="JQH82" s="176"/>
      <c r="JQI82" s="176"/>
      <c r="JQJ82" s="176"/>
      <c r="JQK82" s="176"/>
      <c r="JQL82" s="176"/>
      <c r="JQM82" s="176"/>
      <c r="JQN82" s="176"/>
      <c r="JQO82" s="176"/>
      <c r="JQP82" s="176"/>
      <c r="JQQ82" s="176"/>
      <c r="JQR82" s="176"/>
      <c r="JQS82" s="176"/>
      <c r="JQT82" s="176"/>
      <c r="JQU82" s="176"/>
      <c r="JQV82" s="176"/>
      <c r="JQW82" s="176"/>
      <c r="JQX82" s="176"/>
      <c r="JQY82" s="176"/>
      <c r="JQZ82" s="176"/>
      <c r="JRA82" s="176"/>
      <c r="JRB82" s="176"/>
      <c r="JRC82" s="176"/>
      <c r="JRD82" s="176"/>
      <c r="JRE82" s="176"/>
      <c r="JRF82" s="176"/>
      <c r="JRG82" s="176"/>
      <c r="JRH82" s="176"/>
      <c r="JRI82" s="176"/>
      <c r="JRJ82" s="176"/>
      <c r="JRK82" s="176"/>
      <c r="JRL82" s="176"/>
      <c r="JRM82" s="176"/>
      <c r="JRN82" s="176"/>
      <c r="JRO82" s="176"/>
      <c r="JRP82" s="176"/>
      <c r="JRQ82" s="176"/>
      <c r="JRR82" s="176"/>
      <c r="JRS82" s="176"/>
      <c r="JRT82" s="176"/>
      <c r="JRU82" s="176"/>
      <c r="JRV82" s="176"/>
      <c r="JRW82" s="176"/>
      <c r="JRX82" s="176"/>
      <c r="JRY82" s="176"/>
      <c r="JRZ82" s="176"/>
      <c r="JSA82" s="176"/>
      <c r="JSB82" s="176"/>
      <c r="JSC82" s="176"/>
      <c r="JSD82" s="176"/>
      <c r="JSE82" s="176"/>
      <c r="JSF82" s="176"/>
      <c r="JSG82" s="176"/>
      <c r="JSH82" s="176"/>
      <c r="JSI82" s="176"/>
      <c r="JSJ82" s="176"/>
      <c r="JSK82" s="176"/>
      <c r="JSL82" s="176"/>
      <c r="JSM82" s="176"/>
      <c r="JSN82" s="176"/>
      <c r="JSO82" s="176"/>
      <c r="JSP82" s="176"/>
      <c r="JSQ82" s="176"/>
      <c r="JSR82" s="176"/>
      <c r="JSS82" s="176"/>
      <c r="JST82" s="176"/>
      <c r="JSU82" s="176"/>
      <c r="JSV82" s="176"/>
      <c r="JSW82" s="176"/>
      <c r="JSX82" s="176"/>
      <c r="JSY82" s="176"/>
      <c r="JSZ82" s="176"/>
      <c r="JTA82" s="176"/>
      <c r="JTB82" s="176"/>
      <c r="JTC82" s="176"/>
      <c r="JTD82" s="176"/>
      <c r="JTE82" s="176"/>
      <c r="JTF82" s="176"/>
      <c r="JTG82" s="176"/>
      <c r="JTH82" s="176"/>
      <c r="JTI82" s="176"/>
      <c r="JTJ82" s="176"/>
      <c r="JTK82" s="176"/>
      <c r="JTL82" s="176"/>
      <c r="JTM82" s="176"/>
      <c r="JTN82" s="176"/>
      <c r="JTO82" s="176"/>
      <c r="JTP82" s="176"/>
      <c r="JTQ82" s="176"/>
      <c r="JTR82" s="176"/>
      <c r="JTS82" s="176"/>
      <c r="JTT82" s="176"/>
      <c r="JTU82" s="176"/>
      <c r="JTV82" s="176"/>
      <c r="JTW82" s="176"/>
      <c r="JTX82" s="176"/>
      <c r="JTY82" s="176"/>
      <c r="JTZ82" s="176"/>
      <c r="JUA82" s="176"/>
      <c r="JUB82" s="176"/>
      <c r="JUC82" s="176"/>
      <c r="JUD82" s="176"/>
      <c r="JUE82" s="176"/>
      <c r="JUF82" s="176"/>
      <c r="JUG82" s="176"/>
      <c r="JUH82" s="176"/>
      <c r="JUI82" s="176"/>
      <c r="JUJ82" s="176"/>
      <c r="JUK82" s="176"/>
      <c r="JUL82" s="176"/>
      <c r="JUM82" s="176"/>
      <c r="JUN82" s="176"/>
      <c r="JUO82" s="176"/>
      <c r="JUP82" s="176"/>
      <c r="JUQ82" s="176"/>
      <c r="JUR82" s="176"/>
      <c r="JUS82" s="176"/>
      <c r="JUT82" s="176"/>
      <c r="JUU82" s="176"/>
      <c r="JUV82" s="176"/>
      <c r="JUW82" s="176"/>
      <c r="JUX82" s="176"/>
      <c r="JUY82" s="176"/>
      <c r="JUZ82" s="176"/>
      <c r="JVA82" s="176"/>
      <c r="JVB82" s="176"/>
      <c r="JVC82" s="176"/>
      <c r="JVD82" s="176"/>
      <c r="JVE82" s="176"/>
      <c r="JVF82" s="176"/>
      <c r="JVG82" s="176"/>
      <c r="JVH82" s="176"/>
      <c r="JVI82" s="176"/>
      <c r="JVJ82" s="176"/>
      <c r="JVK82" s="176"/>
      <c r="JVL82" s="176"/>
      <c r="JVM82" s="176"/>
      <c r="JVN82" s="176"/>
      <c r="JVO82" s="176"/>
      <c r="JVP82" s="176"/>
      <c r="JVQ82" s="176"/>
      <c r="JVR82" s="176"/>
      <c r="JVS82" s="176"/>
      <c r="JVT82" s="176"/>
      <c r="JVU82" s="176"/>
      <c r="JVV82" s="176"/>
      <c r="JVW82" s="176"/>
      <c r="JVX82" s="176"/>
      <c r="JVY82" s="176"/>
      <c r="JVZ82" s="176"/>
      <c r="JWA82" s="176"/>
      <c r="JWB82" s="176"/>
      <c r="JWC82" s="176"/>
      <c r="JWD82" s="176"/>
      <c r="JWE82" s="176"/>
      <c r="JWF82" s="176"/>
      <c r="JWG82" s="176"/>
      <c r="JWH82" s="176"/>
      <c r="JWI82" s="176"/>
      <c r="JWJ82" s="176"/>
      <c r="JWK82" s="176"/>
      <c r="JWL82" s="176"/>
      <c r="JWM82" s="176"/>
      <c r="JWN82" s="176"/>
      <c r="JWO82" s="176"/>
      <c r="JWP82" s="176"/>
      <c r="JWQ82" s="176"/>
      <c r="JWR82" s="176"/>
      <c r="JWS82" s="176"/>
      <c r="JWT82" s="176"/>
      <c r="JWU82" s="176"/>
      <c r="JWV82" s="176"/>
      <c r="JWW82" s="176"/>
      <c r="JWX82" s="176"/>
      <c r="JWY82" s="176"/>
      <c r="JWZ82" s="176"/>
      <c r="JXA82" s="176"/>
      <c r="JXB82" s="176"/>
      <c r="JXC82" s="176"/>
      <c r="JXD82" s="176"/>
      <c r="JXE82" s="176"/>
      <c r="JXF82" s="176"/>
      <c r="JXG82" s="176"/>
      <c r="JXH82" s="176"/>
      <c r="JXI82" s="176"/>
      <c r="JXJ82" s="176"/>
      <c r="JXK82" s="176"/>
      <c r="JXL82" s="176"/>
      <c r="JXM82" s="176"/>
      <c r="JXN82" s="176"/>
      <c r="JXO82" s="176"/>
      <c r="JXP82" s="176"/>
      <c r="JXQ82" s="176"/>
      <c r="JXR82" s="176"/>
      <c r="JXS82" s="176"/>
      <c r="JXT82" s="176"/>
      <c r="JXU82" s="176"/>
      <c r="JXV82" s="176"/>
      <c r="JXW82" s="176"/>
      <c r="JXX82" s="176"/>
      <c r="JXY82" s="176"/>
      <c r="JXZ82" s="176"/>
      <c r="JYA82" s="176"/>
      <c r="JYB82" s="176"/>
      <c r="JYC82" s="176"/>
      <c r="JYD82" s="176"/>
      <c r="JYE82" s="176"/>
      <c r="JYF82" s="176"/>
      <c r="JYG82" s="176"/>
      <c r="JYH82" s="176"/>
      <c r="JYI82" s="176"/>
      <c r="JYJ82" s="176"/>
      <c r="JYK82" s="176"/>
      <c r="JYL82" s="176"/>
      <c r="JYM82" s="176"/>
      <c r="JYN82" s="176"/>
      <c r="JYO82" s="176"/>
      <c r="JYP82" s="176"/>
      <c r="JYQ82" s="176"/>
      <c r="JYR82" s="176"/>
      <c r="JYS82" s="176"/>
      <c r="JYT82" s="176"/>
      <c r="JYU82" s="176"/>
      <c r="JYV82" s="176"/>
      <c r="JYW82" s="176"/>
      <c r="JYX82" s="176"/>
      <c r="JYY82" s="176"/>
      <c r="JYZ82" s="176"/>
      <c r="JZA82" s="176"/>
      <c r="JZB82" s="176"/>
      <c r="JZC82" s="176"/>
      <c r="JZD82" s="176"/>
      <c r="JZE82" s="176"/>
      <c r="JZF82" s="176"/>
      <c r="JZG82" s="176"/>
      <c r="JZH82" s="176"/>
      <c r="JZI82" s="176"/>
      <c r="JZJ82" s="176"/>
      <c r="JZK82" s="176"/>
      <c r="JZL82" s="176"/>
      <c r="JZM82" s="176"/>
      <c r="JZN82" s="176"/>
      <c r="JZO82" s="176"/>
      <c r="JZP82" s="176"/>
      <c r="JZQ82" s="176"/>
      <c r="JZR82" s="176"/>
      <c r="JZS82" s="176"/>
      <c r="JZT82" s="176"/>
      <c r="JZU82" s="176"/>
      <c r="JZV82" s="176"/>
      <c r="JZW82" s="176"/>
      <c r="JZX82" s="176"/>
      <c r="JZY82" s="176"/>
      <c r="JZZ82" s="176"/>
      <c r="KAA82" s="176"/>
      <c r="KAB82" s="176"/>
      <c r="KAC82" s="176"/>
      <c r="KAD82" s="176"/>
      <c r="KAE82" s="176"/>
      <c r="KAF82" s="176"/>
      <c r="KAG82" s="176"/>
      <c r="KAH82" s="176"/>
      <c r="KAI82" s="176"/>
      <c r="KAJ82" s="176"/>
      <c r="KAK82" s="176"/>
      <c r="KAL82" s="176"/>
      <c r="KAM82" s="176"/>
      <c r="KAN82" s="176"/>
      <c r="KAO82" s="176"/>
      <c r="KAP82" s="176"/>
      <c r="KAQ82" s="176"/>
      <c r="KAR82" s="176"/>
      <c r="KAS82" s="176"/>
      <c r="KAT82" s="176"/>
      <c r="KAU82" s="176"/>
      <c r="KAV82" s="176"/>
      <c r="KAW82" s="176"/>
      <c r="KAX82" s="176"/>
      <c r="KAY82" s="176"/>
      <c r="KAZ82" s="176"/>
      <c r="KBA82" s="176"/>
      <c r="KBB82" s="176"/>
      <c r="KBC82" s="176"/>
      <c r="KBD82" s="176"/>
      <c r="KBE82" s="176"/>
      <c r="KBF82" s="176"/>
      <c r="KBG82" s="176"/>
      <c r="KBH82" s="176"/>
      <c r="KBI82" s="176"/>
      <c r="KBJ82" s="176"/>
      <c r="KBK82" s="176"/>
      <c r="KBL82" s="176"/>
      <c r="KBM82" s="176"/>
      <c r="KBN82" s="176"/>
      <c r="KBO82" s="176"/>
      <c r="KBP82" s="176"/>
      <c r="KBQ82" s="176"/>
      <c r="KBR82" s="176"/>
      <c r="KBS82" s="176"/>
      <c r="KBT82" s="176"/>
      <c r="KBU82" s="176"/>
      <c r="KBV82" s="176"/>
      <c r="KBW82" s="176"/>
      <c r="KBX82" s="176"/>
      <c r="KBY82" s="176"/>
      <c r="KBZ82" s="176"/>
      <c r="KCA82" s="176"/>
      <c r="KCB82" s="176"/>
      <c r="KCC82" s="176"/>
      <c r="KCD82" s="176"/>
      <c r="KCE82" s="176"/>
      <c r="KCF82" s="176"/>
      <c r="KCG82" s="176"/>
      <c r="KCH82" s="176"/>
      <c r="KCI82" s="176"/>
      <c r="KCJ82" s="176"/>
      <c r="KCK82" s="176"/>
      <c r="KCL82" s="176"/>
      <c r="KCM82" s="176"/>
      <c r="KCN82" s="176"/>
      <c r="KCO82" s="176"/>
      <c r="KCP82" s="176"/>
      <c r="KCQ82" s="176"/>
      <c r="KCR82" s="176"/>
      <c r="KCS82" s="176"/>
      <c r="KCT82" s="176"/>
      <c r="KCU82" s="176"/>
      <c r="KCV82" s="176"/>
      <c r="KCW82" s="176"/>
      <c r="KCX82" s="176"/>
      <c r="KCY82" s="176"/>
      <c r="KCZ82" s="176"/>
      <c r="KDA82" s="176"/>
      <c r="KDB82" s="176"/>
      <c r="KDC82" s="176"/>
      <c r="KDD82" s="176"/>
      <c r="KDE82" s="176"/>
      <c r="KDF82" s="176"/>
      <c r="KDG82" s="176"/>
      <c r="KDH82" s="176"/>
      <c r="KDI82" s="176"/>
      <c r="KDJ82" s="176"/>
      <c r="KDK82" s="176"/>
      <c r="KDL82" s="176"/>
      <c r="KDM82" s="176"/>
      <c r="KDN82" s="176"/>
      <c r="KDO82" s="176"/>
      <c r="KDP82" s="176"/>
      <c r="KDQ82" s="176"/>
      <c r="KDR82" s="176"/>
      <c r="KDS82" s="176"/>
      <c r="KDT82" s="176"/>
      <c r="KDU82" s="176"/>
      <c r="KDV82" s="176"/>
      <c r="KDW82" s="176"/>
      <c r="KDX82" s="176"/>
      <c r="KDY82" s="176"/>
      <c r="KDZ82" s="176"/>
      <c r="KEA82" s="176"/>
      <c r="KEB82" s="176"/>
      <c r="KEC82" s="176"/>
      <c r="KED82" s="176"/>
      <c r="KEE82" s="176"/>
      <c r="KEF82" s="176"/>
      <c r="KEG82" s="176"/>
      <c r="KEH82" s="176"/>
      <c r="KEI82" s="176"/>
      <c r="KEJ82" s="176"/>
      <c r="KEK82" s="176"/>
      <c r="KEL82" s="176"/>
      <c r="KEM82" s="176"/>
      <c r="KEN82" s="176"/>
      <c r="KEO82" s="176"/>
      <c r="KEP82" s="176"/>
      <c r="KEQ82" s="176"/>
      <c r="KER82" s="176"/>
      <c r="KES82" s="176"/>
      <c r="KET82" s="176"/>
      <c r="KEU82" s="176"/>
      <c r="KEV82" s="176"/>
      <c r="KEW82" s="176"/>
      <c r="KEX82" s="176"/>
      <c r="KEY82" s="176"/>
      <c r="KEZ82" s="176"/>
      <c r="KFA82" s="176"/>
      <c r="KFB82" s="176"/>
      <c r="KFC82" s="176"/>
      <c r="KFD82" s="176"/>
      <c r="KFE82" s="176"/>
      <c r="KFF82" s="176"/>
      <c r="KFG82" s="176"/>
      <c r="KFH82" s="176"/>
      <c r="KFI82" s="176"/>
      <c r="KFJ82" s="176"/>
      <c r="KFK82" s="176"/>
      <c r="KFL82" s="176"/>
      <c r="KFM82" s="176"/>
      <c r="KFN82" s="176"/>
      <c r="KFO82" s="176"/>
      <c r="KFP82" s="176"/>
      <c r="KFQ82" s="176"/>
      <c r="KFR82" s="176"/>
      <c r="KFS82" s="176"/>
      <c r="KFT82" s="176"/>
      <c r="KFU82" s="176"/>
      <c r="KFV82" s="176"/>
      <c r="KFW82" s="176"/>
      <c r="KFX82" s="176"/>
      <c r="KFY82" s="176"/>
      <c r="KFZ82" s="176"/>
      <c r="KGA82" s="176"/>
      <c r="KGB82" s="176"/>
      <c r="KGC82" s="176"/>
      <c r="KGD82" s="176"/>
      <c r="KGE82" s="176"/>
      <c r="KGF82" s="176"/>
      <c r="KGG82" s="176"/>
      <c r="KGH82" s="176"/>
      <c r="KGI82" s="176"/>
      <c r="KGJ82" s="176"/>
      <c r="KGK82" s="176"/>
      <c r="KGL82" s="176"/>
      <c r="KGM82" s="176"/>
      <c r="KGN82" s="176"/>
      <c r="KGO82" s="176"/>
      <c r="KGP82" s="176"/>
      <c r="KGQ82" s="176"/>
      <c r="KGR82" s="176"/>
      <c r="KGS82" s="176"/>
      <c r="KGT82" s="176"/>
      <c r="KGU82" s="176"/>
      <c r="KGV82" s="176"/>
      <c r="KGW82" s="176"/>
      <c r="KGX82" s="176"/>
      <c r="KGY82" s="176"/>
      <c r="KGZ82" s="176"/>
      <c r="KHA82" s="176"/>
      <c r="KHB82" s="176"/>
      <c r="KHC82" s="176"/>
      <c r="KHD82" s="176"/>
      <c r="KHE82" s="176"/>
      <c r="KHF82" s="176"/>
      <c r="KHG82" s="176"/>
      <c r="KHH82" s="176"/>
      <c r="KHI82" s="176"/>
      <c r="KHJ82" s="176"/>
      <c r="KHK82" s="176"/>
      <c r="KHL82" s="176"/>
      <c r="KHM82" s="176"/>
      <c r="KHN82" s="176"/>
      <c r="KHO82" s="176"/>
      <c r="KHP82" s="176"/>
      <c r="KHQ82" s="176"/>
      <c r="KHR82" s="176"/>
      <c r="KHS82" s="176"/>
      <c r="KHT82" s="176"/>
      <c r="KHU82" s="176"/>
      <c r="KHV82" s="176"/>
      <c r="KHW82" s="176"/>
      <c r="KHX82" s="176"/>
      <c r="KHY82" s="176"/>
      <c r="KHZ82" s="176"/>
      <c r="KIA82" s="176"/>
      <c r="KIB82" s="176"/>
      <c r="KIC82" s="176"/>
      <c r="KID82" s="176"/>
      <c r="KIE82" s="176"/>
      <c r="KIF82" s="176"/>
      <c r="KIG82" s="176"/>
      <c r="KIH82" s="176"/>
      <c r="KII82" s="176"/>
      <c r="KIJ82" s="176"/>
      <c r="KIK82" s="176"/>
      <c r="KIL82" s="176"/>
      <c r="KIM82" s="176"/>
      <c r="KIN82" s="176"/>
      <c r="KIO82" s="176"/>
      <c r="KIP82" s="176"/>
      <c r="KIQ82" s="176"/>
      <c r="KIR82" s="176"/>
      <c r="KIS82" s="176"/>
      <c r="KIT82" s="176"/>
      <c r="KIU82" s="176"/>
      <c r="KIV82" s="176"/>
      <c r="KIW82" s="176"/>
      <c r="KIX82" s="176"/>
      <c r="KIY82" s="176"/>
      <c r="KIZ82" s="176"/>
      <c r="KJA82" s="176"/>
      <c r="KJB82" s="176"/>
      <c r="KJC82" s="176"/>
      <c r="KJD82" s="176"/>
      <c r="KJE82" s="176"/>
      <c r="KJF82" s="176"/>
      <c r="KJG82" s="176"/>
      <c r="KJH82" s="176"/>
      <c r="KJI82" s="176"/>
      <c r="KJJ82" s="176"/>
      <c r="KJK82" s="176"/>
      <c r="KJL82" s="176"/>
      <c r="KJM82" s="176"/>
      <c r="KJN82" s="176"/>
      <c r="KJO82" s="176"/>
      <c r="KJP82" s="176"/>
      <c r="KJQ82" s="176"/>
      <c r="KJR82" s="176"/>
      <c r="KJS82" s="176"/>
      <c r="KJT82" s="176"/>
      <c r="KJU82" s="176"/>
      <c r="KJV82" s="176"/>
      <c r="KJW82" s="176"/>
      <c r="KJX82" s="176"/>
      <c r="KJY82" s="176"/>
      <c r="KJZ82" s="176"/>
      <c r="KKA82" s="176"/>
      <c r="KKB82" s="176"/>
      <c r="KKC82" s="176"/>
      <c r="KKD82" s="176"/>
      <c r="KKE82" s="176"/>
      <c r="KKF82" s="176"/>
      <c r="KKG82" s="176"/>
      <c r="KKH82" s="176"/>
      <c r="KKI82" s="176"/>
      <c r="KKJ82" s="176"/>
      <c r="KKK82" s="176"/>
      <c r="KKL82" s="176"/>
      <c r="KKM82" s="176"/>
      <c r="KKN82" s="176"/>
      <c r="KKO82" s="176"/>
      <c r="KKP82" s="176"/>
      <c r="KKQ82" s="176"/>
      <c r="KKR82" s="176"/>
      <c r="KKS82" s="176"/>
      <c r="KKT82" s="176"/>
      <c r="KKU82" s="176"/>
      <c r="KKV82" s="176"/>
      <c r="KKW82" s="176"/>
      <c r="KKX82" s="176"/>
      <c r="KKY82" s="176"/>
      <c r="KKZ82" s="176"/>
      <c r="KLA82" s="176"/>
      <c r="KLB82" s="176"/>
      <c r="KLC82" s="176"/>
      <c r="KLD82" s="176"/>
      <c r="KLE82" s="176"/>
      <c r="KLF82" s="176"/>
      <c r="KLG82" s="176"/>
      <c r="KLH82" s="176"/>
      <c r="KLI82" s="176"/>
      <c r="KLJ82" s="176"/>
      <c r="KLK82" s="176"/>
      <c r="KLL82" s="176"/>
      <c r="KLM82" s="176"/>
      <c r="KLN82" s="176"/>
      <c r="KLO82" s="176"/>
      <c r="KLP82" s="176"/>
      <c r="KLQ82" s="176"/>
      <c r="KLR82" s="176"/>
      <c r="KLS82" s="176"/>
      <c r="KLT82" s="176"/>
      <c r="KLU82" s="176"/>
      <c r="KLV82" s="176"/>
      <c r="KLW82" s="176"/>
      <c r="KLX82" s="176"/>
      <c r="KLY82" s="176"/>
      <c r="KLZ82" s="176"/>
      <c r="KMA82" s="176"/>
      <c r="KMB82" s="176"/>
      <c r="KMC82" s="176"/>
      <c r="KMD82" s="176"/>
      <c r="KME82" s="176"/>
      <c r="KMF82" s="176"/>
      <c r="KMG82" s="176"/>
      <c r="KMH82" s="176"/>
      <c r="KMI82" s="176"/>
      <c r="KMJ82" s="176"/>
      <c r="KMK82" s="176"/>
      <c r="KML82" s="176"/>
      <c r="KMM82" s="176"/>
      <c r="KMN82" s="176"/>
      <c r="KMO82" s="176"/>
      <c r="KMP82" s="176"/>
      <c r="KMQ82" s="176"/>
      <c r="KMR82" s="176"/>
      <c r="KMS82" s="176"/>
      <c r="KMT82" s="176"/>
      <c r="KMU82" s="176"/>
      <c r="KMV82" s="176"/>
      <c r="KMW82" s="176"/>
      <c r="KMX82" s="176"/>
      <c r="KMY82" s="176"/>
      <c r="KMZ82" s="176"/>
      <c r="KNA82" s="176"/>
      <c r="KNB82" s="176"/>
      <c r="KNC82" s="176"/>
      <c r="KND82" s="176"/>
      <c r="KNE82" s="176"/>
      <c r="KNF82" s="176"/>
      <c r="KNG82" s="176"/>
      <c r="KNH82" s="176"/>
      <c r="KNI82" s="176"/>
      <c r="KNJ82" s="176"/>
      <c r="KNK82" s="176"/>
      <c r="KNL82" s="176"/>
      <c r="KNM82" s="176"/>
      <c r="KNN82" s="176"/>
      <c r="KNO82" s="176"/>
      <c r="KNP82" s="176"/>
      <c r="KNQ82" s="176"/>
      <c r="KNR82" s="176"/>
      <c r="KNS82" s="176"/>
      <c r="KNT82" s="176"/>
      <c r="KNU82" s="176"/>
      <c r="KNV82" s="176"/>
      <c r="KNW82" s="176"/>
      <c r="KNX82" s="176"/>
      <c r="KNY82" s="176"/>
      <c r="KNZ82" s="176"/>
      <c r="KOA82" s="176"/>
      <c r="KOB82" s="176"/>
      <c r="KOC82" s="176"/>
      <c r="KOD82" s="176"/>
      <c r="KOE82" s="176"/>
      <c r="KOF82" s="176"/>
      <c r="KOG82" s="176"/>
      <c r="KOH82" s="176"/>
      <c r="KOI82" s="176"/>
      <c r="KOJ82" s="176"/>
      <c r="KOK82" s="176"/>
      <c r="KOL82" s="176"/>
      <c r="KOM82" s="176"/>
      <c r="KON82" s="176"/>
      <c r="KOO82" s="176"/>
      <c r="KOP82" s="176"/>
      <c r="KOQ82" s="176"/>
      <c r="KOR82" s="176"/>
      <c r="KOS82" s="176"/>
      <c r="KOT82" s="176"/>
      <c r="KOU82" s="176"/>
      <c r="KOV82" s="176"/>
      <c r="KOW82" s="176"/>
      <c r="KOX82" s="176"/>
      <c r="KOY82" s="176"/>
      <c r="KOZ82" s="176"/>
      <c r="KPA82" s="176"/>
      <c r="KPB82" s="176"/>
      <c r="KPC82" s="176"/>
      <c r="KPD82" s="176"/>
      <c r="KPE82" s="176"/>
      <c r="KPF82" s="176"/>
      <c r="KPG82" s="176"/>
      <c r="KPH82" s="176"/>
      <c r="KPI82" s="176"/>
      <c r="KPJ82" s="176"/>
      <c r="KPK82" s="176"/>
      <c r="KPL82" s="176"/>
      <c r="KPM82" s="176"/>
      <c r="KPN82" s="176"/>
      <c r="KPO82" s="176"/>
      <c r="KPP82" s="176"/>
      <c r="KPQ82" s="176"/>
      <c r="KPR82" s="176"/>
      <c r="KPS82" s="176"/>
      <c r="KPT82" s="176"/>
      <c r="KPU82" s="176"/>
      <c r="KPV82" s="176"/>
      <c r="KPW82" s="176"/>
      <c r="KPX82" s="176"/>
      <c r="KPY82" s="176"/>
      <c r="KPZ82" s="176"/>
      <c r="KQA82" s="176"/>
      <c r="KQB82" s="176"/>
      <c r="KQC82" s="176"/>
      <c r="KQD82" s="176"/>
      <c r="KQE82" s="176"/>
      <c r="KQF82" s="176"/>
      <c r="KQG82" s="176"/>
      <c r="KQH82" s="176"/>
      <c r="KQI82" s="176"/>
      <c r="KQJ82" s="176"/>
      <c r="KQK82" s="176"/>
      <c r="KQL82" s="176"/>
      <c r="KQM82" s="176"/>
      <c r="KQN82" s="176"/>
      <c r="KQO82" s="176"/>
      <c r="KQP82" s="176"/>
      <c r="KQQ82" s="176"/>
      <c r="KQR82" s="176"/>
      <c r="KQS82" s="176"/>
      <c r="KQT82" s="176"/>
      <c r="KQU82" s="176"/>
      <c r="KQV82" s="176"/>
      <c r="KQW82" s="176"/>
      <c r="KQX82" s="176"/>
      <c r="KQY82" s="176"/>
      <c r="KQZ82" s="176"/>
      <c r="KRA82" s="176"/>
      <c r="KRB82" s="176"/>
      <c r="KRC82" s="176"/>
      <c r="KRD82" s="176"/>
      <c r="KRE82" s="176"/>
      <c r="KRF82" s="176"/>
      <c r="KRG82" s="176"/>
      <c r="KRH82" s="176"/>
      <c r="KRI82" s="176"/>
      <c r="KRJ82" s="176"/>
      <c r="KRK82" s="176"/>
      <c r="KRL82" s="176"/>
      <c r="KRM82" s="176"/>
      <c r="KRN82" s="176"/>
      <c r="KRO82" s="176"/>
      <c r="KRP82" s="176"/>
      <c r="KRQ82" s="176"/>
      <c r="KRR82" s="176"/>
      <c r="KRS82" s="176"/>
      <c r="KRT82" s="176"/>
      <c r="KRU82" s="176"/>
      <c r="KRV82" s="176"/>
      <c r="KRW82" s="176"/>
      <c r="KRX82" s="176"/>
      <c r="KRY82" s="176"/>
      <c r="KRZ82" s="176"/>
      <c r="KSA82" s="176"/>
      <c r="KSB82" s="176"/>
      <c r="KSC82" s="176"/>
      <c r="KSD82" s="176"/>
      <c r="KSE82" s="176"/>
      <c r="KSF82" s="176"/>
      <c r="KSG82" s="176"/>
      <c r="KSH82" s="176"/>
      <c r="KSI82" s="176"/>
      <c r="KSJ82" s="176"/>
      <c r="KSK82" s="176"/>
      <c r="KSL82" s="176"/>
      <c r="KSM82" s="176"/>
      <c r="KSN82" s="176"/>
      <c r="KSO82" s="176"/>
      <c r="KSP82" s="176"/>
      <c r="KSQ82" s="176"/>
      <c r="KSR82" s="176"/>
      <c r="KSS82" s="176"/>
      <c r="KST82" s="176"/>
      <c r="KSU82" s="176"/>
      <c r="KSV82" s="176"/>
      <c r="KSW82" s="176"/>
      <c r="KSX82" s="176"/>
      <c r="KSY82" s="176"/>
      <c r="KSZ82" s="176"/>
      <c r="KTA82" s="176"/>
      <c r="KTB82" s="176"/>
      <c r="KTC82" s="176"/>
      <c r="KTD82" s="176"/>
      <c r="KTE82" s="176"/>
      <c r="KTF82" s="176"/>
      <c r="KTG82" s="176"/>
      <c r="KTH82" s="176"/>
      <c r="KTI82" s="176"/>
      <c r="KTJ82" s="176"/>
      <c r="KTK82" s="176"/>
      <c r="KTL82" s="176"/>
      <c r="KTM82" s="176"/>
      <c r="KTN82" s="176"/>
      <c r="KTO82" s="176"/>
      <c r="KTP82" s="176"/>
      <c r="KTQ82" s="176"/>
      <c r="KTR82" s="176"/>
      <c r="KTS82" s="176"/>
      <c r="KTT82" s="176"/>
      <c r="KTU82" s="176"/>
      <c r="KTV82" s="176"/>
      <c r="KTW82" s="176"/>
      <c r="KTX82" s="176"/>
      <c r="KTY82" s="176"/>
      <c r="KTZ82" s="176"/>
      <c r="KUA82" s="176"/>
      <c r="KUB82" s="176"/>
      <c r="KUC82" s="176"/>
      <c r="KUD82" s="176"/>
      <c r="KUE82" s="176"/>
      <c r="KUF82" s="176"/>
      <c r="KUG82" s="176"/>
      <c r="KUH82" s="176"/>
      <c r="KUI82" s="176"/>
      <c r="KUJ82" s="176"/>
      <c r="KUK82" s="176"/>
      <c r="KUL82" s="176"/>
      <c r="KUM82" s="176"/>
      <c r="KUN82" s="176"/>
      <c r="KUO82" s="176"/>
      <c r="KUP82" s="176"/>
      <c r="KUQ82" s="176"/>
      <c r="KUR82" s="176"/>
      <c r="KUS82" s="176"/>
      <c r="KUT82" s="176"/>
      <c r="KUU82" s="176"/>
      <c r="KUV82" s="176"/>
      <c r="KUW82" s="176"/>
      <c r="KUX82" s="176"/>
      <c r="KUY82" s="176"/>
      <c r="KUZ82" s="176"/>
      <c r="KVA82" s="176"/>
      <c r="KVB82" s="176"/>
      <c r="KVC82" s="176"/>
      <c r="KVD82" s="176"/>
      <c r="KVE82" s="176"/>
      <c r="KVF82" s="176"/>
      <c r="KVG82" s="176"/>
      <c r="KVH82" s="176"/>
      <c r="KVI82" s="176"/>
      <c r="KVJ82" s="176"/>
      <c r="KVK82" s="176"/>
      <c r="KVL82" s="176"/>
      <c r="KVM82" s="176"/>
      <c r="KVN82" s="176"/>
      <c r="KVO82" s="176"/>
      <c r="KVP82" s="176"/>
      <c r="KVQ82" s="176"/>
      <c r="KVR82" s="176"/>
      <c r="KVS82" s="176"/>
      <c r="KVT82" s="176"/>
      <c r="KVU82" s="176"/>
      <c r="KVV82" s="176"/>
      <c r="KVW82" s="176"/>
      <c r="KVX82" s="176"/>
      <c r="KVY82" s="176"/>
      <c r="KVZ82" s="176"/>
      <c r="KWA82" s="176"/>
      <c r="KWB82" s="176"/>
      <c r="KWC82" s="176"/>
      <c r="KWD82" s="176"/>
      <c r="KWE82" s="176"/>
      <c r="KWF82" s="176"/>
      <c r="KWG82" s="176"/>
      <c r="KWH82" s="176"/>
      <c r="KWI82" s="176"/>
      <c r="KWJ82" s="176"/>
      <c r="KWK82" s="176"/>
      <c r="KWL82" s="176"/>
      <c r="KWM82" s="176"/>
      <c r="KWN82" s="176"/>
      <c r="KWO82" s="176"/>
      <c r="KWP82" s="176"/>
      <c r="KWQ82" s="176"/>
      <c r="KWR82" s="176"/>
      <c r="KWS82" s="176"/>
      <c r="KWT82" s="176"/>
      <c r="KWU82" s="176"/>
      <c r="KWV82" s="176"/>
      <c r="KWW82" s="176"/>
      <c r="KWX82" s="176"/>
      <c r="KWY82" s="176"/>
      <c r="KWZ82" s="176"/>
      <c r="KXA82" s="176"/>
      <c r="KXB82" s="176"/>
      <c r="KXC82" s="176"/>
      <c r="KXD82" s="176"/>
      <c r="KXE82" s="176"/>
      <c r="KXF82" s="176"/>
      <c r="KXG82" s="176"/>
      <c r="KXH82" s="176"/>
      <c r="KXI82" s="176"/>
      <c r="KXJ82" s="176"/>
      <c r="KXK82" s="176"/>
      <c r="KXL82" s="176"/>
      <c r="KXM82" s="176"/>
      <c r="KXN82" s="176"/>
      <c r="KXO82" s="176"/>
      <c r="KXP82" s="176"/>
      <c r="KXQ82" s="176"/>
      <c r="KXR82" s="176"/>
      <c r="KXS82" s="176"/>
      <c r="KXT82" s="176"/>
      <c r="KXU82" s="176"/>
      <c r="KXV82" s="176"/>
      <c r="KXW82" s="176"/>
      <c r="KXX82" s="176"/>
      <c r="KXY82" s="176"/>
      <c r="KXZ82" s="176"/>
      <c r="KYA82" s="176"/>
      <c r="KYB82" s="176"/>
      <c r="KYC82" s="176"/>
      <c r="KYD82" s="176"/>
      <c r="KYE82" s="176"/>
      <c r="KYF82" s="176"/>
      <c r="KYG82" s="176"/>
      <c r="KYH82" s="176"/>
      <c r="KYI82" s="176"/>
      <c r="KYJ82" s="176"/>
      <c r="KYK82" s="176"/>
      <c r="KYL82" s="176"/>
      <c r="KYM82" s="176"/>
      <c r="KYN82" s="176"/>
      <c r="KYO82" s="176"/>
      <c r="KYP82" s="176"/>
      <c r="KYQ82" s="176"/>
      <c r="KYR82" s="176"/>
      <c r="KYS82" s="176"/>
      <c r="KYT82" s="176"/>
      <c r="KYU82" s="176"/>
      <c r="KYV82" s="176"/>
      <c r="KYW82" s="176"/>
      <c r="KYX82" s="176"/>
      <c r="KYY82" s="176"/>
      <c r="KYZ82" s="176"/>
      <c r="KZA82" s="176"/>
      <c r="KZB82" s="176"/>
      <c r="KZC82" s="176"/>
      <c r="KZD82" s="176"/>
      <c r="KZE82" s="176"/>
      <c r="KZF82" s="176"/>
      <c r="KZG82" s="176"/>
      <c r="KZH82" s="176"/>
      <c r="KZI82" s="176"/>
      <c r="KZJ82" s="176"/>
      <c r="KZK82" s="176"/>
      <c r="KZL82" s="176"/>
      <c r="KZM82" s="176"/>
      <c r="KZN82" s="176"/>
      <c r="KZO82" s="176"/>
      <c r="KZP82" s="176"/>
      <c r="KZQ82" s="176"/>
      <c r="KZR82" s="176"/>
      <c r="KZS82" s="176"/>
      <c r="KZT82" s="176"/>
      <c r="KZU82" s="176"/>
      <c r="KZV82" s="176"/>
      <c r="KZW82" s="176"/>
      <c r="KZX82" s="176"/>
      <c r="KZY82" s="176"/>
      <c r="KZZ82" s="176"/>
      <c r="LAA82" s="176"/>
      <c r="LAB82" s="176"/>
      <c r="LAC82" s="176"/>
      <c r="LAD82" s="176"/>
      <c r="LAE82" s="176"/>
      <c r="LAF82" s="176"/>
      <c r="LAG82" s="176"/>
      <c r="LAH82" s="176"/>
      <c r="LAI82" s="176"/>
      <c r="LAJ82" s="176"/>
      <c r="LAK82" s="176"/>
      <c r="LAL82" s="176"/>
      <c r="LAM82" s="176"/>
      <c r="LAN82" s="176"/>
      <c r="LAO82" s="176"/>
      <c r="LAP82" s="176"/>
      <c r="LAQ82" s="176"/>
      <c r="LAR82" s="176"/>
      <c r="LAS82" s="176"/>
      <c r="LAT82" s="176"/>
      <c r="LAU82" s="176"/>
      <c r="LAV82" s="176"/>
      <c r="LAW82" s="176"/>
      <c r="LAX82" s="176"/>
      <c r="LAY82" s="176"/>
      <c r="LAZ82" s="176"/>
      <c r="LBA82" s="176"/>
      <c r="LBB82" s="176"/>
      <c r="LBC82" s="176"/>
      <c r="LBD82" s="176"/>
      <c r="LBE82" s="176"/>
      <c r="LBF82" s="176"/>
      <c r="LBG82" s="176"/>
      <c r="LBH82" s="176"/>
      <c r="LBI82" s="176"/>
      <c r="LBJ82" s="176"/>
      <c r="LBK82" s="176"/>
      <c r="LBL82" s="176"/>
      <c r="LBM82" s="176"/>
      <c r="LBN82" s="176"/>
      <c r="LBO82" s="176"/>
      <c r="LBP82" s="176"/>
      <c r="LBQ82" s="176"/>
      <c r="LBR82" s="176"/>
      <c r="LBS82" s="176"/>
      <c r="LBT82" s="176"/>
      <c r="LBU82" s="176"/>
      <c r="LBV82" s="176"/>
      <c r="LBW82" s="176"/>
      <c r="LBX82" s="176"/>
      <c r="LBY82" s="176"/>
      <c r="LBZ82" s="176"/>
      <c r="LCA82" s="176"/>
      <c r="LCB82" s="176"/>
      <c r="LCC82" s="176"/>
      <c r="LCD82" s="176"/>
      <c r="LCE82" s="176"/>
      <c r="LCF82" s="176"/>
      <c r="LCG82" s="176"/>
      <c r="LCH82" s="176"/>
      <c r="LCI82" s="176"/>
      <c r="LCJ82" s="176"/>
      <c r="LCK82" s="176"/>
      <c r="LCL82" s="176"/>
      <c r="LCM82" s="176"/>
      <c r="LCN82" s="176"/>
      <c r="LCO82" s="176"/>
      <c r="LCP82" s="176"/>
      <c r="LCQ82" s="176"/>
      <c r="LCR82" s="176"/>
      <c r="LCS82" s="176"/>
      <c r="LCT82" s="176"/>
      <c r="LCU82" s="176"/>
      <c r="LCV82" s="176"/>
      <c r="LCW82" s="176"/>
      <c r="LCX82" s="176"/>
      <c r="LCY82" s="176"/>
      <c r="LCZ82" s="176"/>
      <c r="LDA82" s="176"/>
      <c r="LDB82" s="176"/>
      <c r="LDC82" s="176"/>
      <c r="LDD82" s="176"/>
      <c r="LDE82" s="176"/>
      <c r="LDF82" s="176"/>
      <c r="LDG82" s="176"/>
      <c r="LDH82" s="176"/>
      <c r="LDI82" s="176"/>
      <c r="LDJ82" s="176"/>
      <c r="LDK82" s="176"/>
      <c r="LDL82" s="176"/>
      <c r="LDM82" s="176"/>
      <c r="LDN82" s="176"/>
      <c r="LDO82" s="176"/>
      <c r="LDP82" s="176"/>
      <c r="LDQ82" s="176"/>
      <c r="LDR82" s="176"/>
      <c r="LDS82" s="176"/>
      <c r="LDT82" s="176"/>
      <c r="LDU82" s="176"/>
      <c r="LDV82" s="176"/>
      <c r="LDW82" s="176"/>
      <c r="LDX82" s="176"/>
      <c r="LDY82" s="176"/>
      <c r="LDZ82" s="176"/>
      <c r="LEA82" s="176"/>
      <c r="LEB82" s="176"/>
      <c r="LEC82" s="176"/>
      <c r="LED82" s="176"/>
      <c r="LEE82" s="176"/>
      <c r="LEF82" s="176"/>
      <c r="LEG82" s="176"/>
      <c r="LEH82" s="176"/>
      <c r="LEI82" s="176"/>
      <c r="LEJ82" s="176"/>
      <c r="LEK82" s="176"/>
      <c r="LEL82" s="176"/>
      <c r="LEM82" s="176"/>
      <c r="LEN82" s="176"/>
      <c r="LEO82" s="176"/>
      <c r="LEP82" s="176"/>
      <c r="LEQ82" s="176"/>
      <c r="LER82" s="176"/>
      <c r="LES82" s="176"/>
      <c r="LET82" s="176"/>
      <c r="LEU82" s="176"/>
      <c r="LEV82" s="176"/>
      <c r="LEW82" s="176"/>
      <c r="LEX82" s="176"/>
      <c r="LEY82" s="176"/>
      <c r="LEZ82" s="176"/>
      <c r="LFA82" s="176"/>
      <c r="LFB82" s="176"/>
      <c r="LFC82" s="176"/>
      <c r="LFD82" s="176"/>
      <c r="LFE82" s="176"/>
      <c r="LFF82" s="176"/>
      <c r="LFG82" s="176"/>
      <c r="LFH82" s="176"/>
      <c r="LFI82" s="176"/>
      <c r="LFJ82" s="176"/>
      <c r="LFK82" s="176"/>
      <c r="LFL82" s="176"/>
      <c r="LFM82" s="176"/>
      <c r="LFN82" s="176"/>
      <c r="LFO82" s="176"/>
      <c r="LFP82" s="176"/>
      <c r="LFQ82" s="176"/>
      <c r="LFR82" s="176"/>
      <c r="LFS82" s="176"/>
      <c r="LFT82" s="176"/>
      <c r="LFU82" s="176"/>
      <c r="LFV82" s="176"/>
      <c r="LFW82" s="176"/>
      <c r="LFX82" s="176"/>
      <c r="LFY82" s="176"/>
      <c r="LFZ82" s="176"/>
      <c r="LGA82" s="176"/>
      <c r="LGB82" s="176"/>
      <c r="LGC82" s="176"/>
      <c r="LGD82" s="176"/>
      <c r="LGE82" s="176"/>
      <c r="LGF82" s="176"/>
      <c r="LGG82" s="176"/>
      <c r="LGH82" s="176"/>
      <c r="LGI82" s="176"/>
      <c r="LGJ82" s="176"/>
      <c r="LGK82" s="176"/>
      <c r="LGL82" s="176"/>
      <c r="LGM82" s="176"/>
      <c r="LGN82" s="176"/>
      <c r="LGO82" s="176"/>
      <c r="LGP82" s="176"/>
      <c r="LGQ82" s="176"/>
      <c r="LGR82" s="176"/>
      <c r="LGS82" s="176"/>
      <c r="LGT82" s="176"/>
      <c r="LGU82" s="176"/>
      <c r="LGV82" s="176"/>
      <c r="LGW82" s="176"/>
      <c r="LGX82" s="176"/>
      <c r="LGY82" s="176"/>
      <c r="LGZ82" s="176"/>
      <c r="LHA82" s="176"/>
      <c r="LHB82" s="176"/>
      <c r="LHC82" s="176"/>
      <c r="LHD82" s="176"/>
      <c r="LHE82" s="176"/>
      <c r="LHF82" s="176"/>
      <c r="LHG82" s="176"/>
      <c r="LHH82" s="176"/>
      <c r="LHI82" s="176"/>
      <c r="LHJ82" s="176"/>
      <c r="LHK82" s="176"/>
      <c r="LHL82" s="176"/>
      <c r="LHM82" s="176"/>
      <c r="LHN82" s="176"/>
      <c r="LHO82" s="176"/>
      <c r="LHP82" s="176"/>
      <c r="LHQ82" s="176"/>
      <c r="LHR82" s="176"/>
      <c r="LHS82" s="176"/>
      <c r="LHT82" s="176"/>
      <c r="LHU82" s="176"/>
      <c r="LHV82" s="176"/>
      <c r="LHW82" s="176"/>
      <c r="LHX82" s="176"/>
      <c r="LHY82" s="176"/>
      <c r="LHZ82" s="176"/>
      <c r="LIA82" s="176"/>
      <c r="LIB82" s="176"/>
      <c r="LIC82" s="176"/>
      <c r="LID82" s="176"/>
      <c r="LIE82" s="176"/>
      <c r="LIF82" s="176"/>
      <c r="LIG82" s="176"/>
      <c r="LIH82" s="176"/>
      <c r="LII82" s="176"/>
      <c r="LIJ82" s="176"/>
      <c r="LIK82" s="176"/>
      <c r="LIL82" s="176"/>
      <c r="LIM82" s="176"/>
      <c r="LIN82" s="176"/>
      <c r="LIO82" s="176"/>
      <c r="LIP82" s="176"/>
      <c r="LIQ82" s="176"/>
      <c r="LIR82" s="176"/>
      <c r="LIS82" s="176"/>
      <c r="LIT82" s="176"/>
      <c r="LIU82" s="176"/>
      <c r="LIV82" s="176"/>
      <c r="LIW82" s="176"/>
      <c r="LIX82" s="176"/>
      <c r="LIY82" s="176"/>
      <c r="LIZ82" s="176"/>
      <c r="LJA82" s="176"/>
      <c r="LJB82" s="176"/>
      <c r="LJC82" s="176"/>
      <c r="LJD82" s="176"/>
      <c r="LJE82" s="176"/>
      <c r="LJF82" s="176"/>
      <c r="LJG82" s="176"/>
      <c r="LJH82" s="176"/>
      <c r="LJI82" s="176"/>
      <c r="LJJ82" s="176"/>
      <c r="LJK82" s="176"/>
      <c r="LJL82" s="176"/>
      <c r="LJM82" s="176"/>
      <c r="LJN82" s="176"/>
      <c r="LJO82" s="176"/>
      <c r="LJP82" s="176"/>
      <c r="LJQ82" s="176"/>
      <c r="LJR82" s="176"/>
      <c r="LJS82" s="176"/>
      <c r="LJT82" s="176"/>
      <c r="LJU82" s="176"/>
      <c r="LJV82" s="176"/>
      <c r="LJW82" s="176"/>
      <c r="LJX82" s="176"/>
      <c r="LJY82" s="176"/>
      <c r="LJZ82" s="176"/>
      <c r="LKA82" s="176"/>
      <c r="LKB82" s="176"/>
      <c r="LKC82" s="176"/>
      <c r="LKD82" s="176"/>
      <c r="LKE82" s="176"/>
      <c r="LKF82" s="176"/>
      <c r="LKG82" s="176"/>
      <c r="LKH82" s="176"/>
      <c r="LKI82" s="176"/>
      <c r="LKJ82" s="176"/>
      <c r="LKK82" s="176"/>
      <c r="LKL82" s="176"/>
      <c r="LKM82" s="176"/>
      <c r="LKN82" s="176"/>
      <c r="LKO82" s="176"/>
      <c r="LKP82" s="176"/>
      <c r="LKQ82" s="176"/>
      <c r="LKR82" s="176"/>
      <c r="LKS82" s="176"/>
      <c r="LKT82" s="176"/>
      <c r="LKU82" s="176"/>
      <c r="LKV82" s="176"/>
      <c r="LKW82" s="176"/>
      <c r="LKX82" s="176"/>
      <c r="LKY82" s="176"/>
      <c r="LKZ82" s="176"/>
      <c r="LLA82" s="176"/>
      <c r="LLB82" s="176"/>
      <c r="LLC82" s="176"/>
      <c r="LLD82" s="176"/>
      <c r="LLE82" s="176"/>
      <c r="LLF82" s="176"/>
      <c r="LLG82" s="176"/>
      <c r="LLH82" s="176"/>
      <c r="LLI82" s="176"/>
      <c r="LLJ82" s="176"/>
      <c r="LLK82" s="176"/>
      <c r="LLL82" s="176"/>
      <c r="LLM82" s="176"/>
      <c r="LLN82" s="176"/>
      <c r="LLO82" s="176"/>
      <c r="LLP82" s="176"/>
      <c r="LLQ82" s="176"/>
      <c r="LLR82" s="176"/>
      <c r="LLS82" s="176"/>
      <c r="LLT82" s="176"/>
      <c r="LLU82" s="176"/>
      <c r="LLV82" s="176"/>
      <c r="LLW82" s="176"/>
      <c r="LLX82" s="176"/>
      <c r="LLY82" s="176"/>
      <c r="LLZ82" s="176"/>
      <c r="LMA82" s="176"/>
      <c r="LMB82" s="176"/>
      <c r="LMC82" s="176"/>
      <c r="LMD82" s="176"/>
      <c r="LME82" s="176"/>
      <c r="LMF82" s="176"/>
      <c r="LMG82" s="176"/>
      <c r="LMH82" s="176"/>
      <c r="LMI82" s="176"/>
      <c r="LMJ82" s="176"/>
      <c r="LMK82" s="176"/>
      <c r="LML82" s="176"/>
      <c r="LMM82" s="176"/>
      <c r="LMN82" s="176"/>
      <c r="LMO82" s="176"/>
      <c r="LMP82" s="176"/>
      <c r="LMQ82" s="176"/>
      <c r="LMR82" s="176"/>
      <c r="LMS82" s="176"/>
      <c r="LMT82" s="176"/>
      <c r="LMU82" s="176"/>
      <c r="LMV82" s="176"/>
      <c r="LMW82" s="176"/>
      <c r="LMX82" s="176"/>
      <c r="LMY82" s="176"/>
      <c r="LMZ82" s="176"/>
      <c r="LNA82" s="176"/>
      <c r="LNB82" s="176"/>
      <c r="LNC82" s="176"/>
      <c r="LND82" s="176"/>
      <c r="LNE82" s="176"/>
      <c r="LNF82" s="176"/>
      <c r="LNG82" s="176"/>
      <c r="LNH82" s="176"/>
      <c r="LNI82" s="176"/>
      <c r="LNJ82" s="176"/>
      <c r="LNK82" s="176"/>
      <c r="LNL82" s="176"/>
      <c r="LNM82" s="176"/>
      <c r="LNN82" s="176"/>
      <c r="LNO82" s="176"/>
      <c r="LNP82" s="176"/>
      <c r="LNQ82" s="176"/>
      <c r="LNR82" s="176"/>
      <c r="LNS82" s="176"/>
      <c r="LNT82" s="176"/>
      <c r="LNU82" s="176"/>
      <c r="LNV82" s="176"/>
      <c r="LNW82" s="176"/>
      <c r="LNX82" s="176"/>
      <c r="LNY82" s="176"/>
      <c r="LNZ82" s="176"/>
      <c r="LOA82" s="176"/>
      <c r="LOB82" s="176"/>
      <c r="LOC82" s="176"/>
      <c r="LOD82" s="176"/>
      <c r="LOE82" s="176"/>
      <c r="LOF82" s="176"/>
      <c r="LOG82" s="176"/>
      <c r="LOH82" s="176"/>
      <c r="LOI82" s="176"/>
      <c r="LOJ82" s="176"/>
      <c r="LOK82" s="176"/>
      <c r="LOL82" s="176"/>
      <c r="LOM82" s="176"/>
      <c r="LON82" s="176"/>
      <c r="LOO82" s="176"/>
      <c r="LOP82" s="176"/>
      <c r="LOQ82" s="176"/>
      <c r="LOR82" s="176"/>
      <c r="LOS82" s="176"/>
      <c r="LOT82" s="176"/>
      <c r="LOU82" s="176"/>
      <c r="LOV82" s="176"/>
      <c r="LOW82" s="176"/>
      <c r="LOX82" s="176"/>
      <c r="LOY82" s="176"/>
      <c r="LOZ82" s="176"/>
      <c r="LPA82" s="176"/>
      <c r="LPB82" s="176"/>
      <c r="LPC82" s="176"/>
      <c r="LPD82" s="176"/>
      <c r="LPE82" s="176"/>
      <c r="LPF82" s="176"/>
      <c r="LPG82" s="176"/>
      <c r="LPH82" s="176"/>
      <c r="LPI82" s="176"/>
      <c r="LPJ82" s="176"/>
      <c r="LPK82" s="176"/>
      <c r="LPL82" s="176"/>
      <c r="LPM82" s="176"/>
      <c r="LPN82" s="176"/>
      <c r="LPO82" s="176"/>
      <c r="LPP82" s="176"/>
      <c r="LPQ82" s="176"/>
      <c r="LPR82" s="176"/>
      <c r="LPS82" s="176"/>
      <c r="LPT82" s="176"/>
      <c r="LPU82" s="176"/>
      <c r="LPV82" s="176"/>
      <c r="LPW82" s="176"/>
      <c r="LPX82" s="176"/>
      <c r="LPY82" s="176"/>
      <c r="LPZ82" s="176"/>
      <c r="LQA82" s="176"/>
      <c r="LQB82" s="176"/>
      <c r="LQC82" s="176"/>
      <c r="LQD82" s="176"/>
      <c r="LQE82" s="176"/>
      <c r="LQF82" s="176"/>
      <c r="LQG82" s="176"/>
      <c r="LQH82" s="176"/>
      <c r="LQI82" s="176"/>
      <c r="LQJ82" s="176"/>
      <c r="LQK82" s="176"/>
      <c r="LQL82" s="176"/>
      <c r="LQM82" s="176"/>
      <c r="LQN82" s="176"/>
      <c r="LQO82" s="176"/>
      <c r="LQP82" s="176"/>
      <c r="LQQ82" s="176"/>
      <c r="LQR82" s="176"/>
      <c r="LQS82" s="176"/>
      <c r="LQT82" s="176"/>
      <c r="LQU82" s="176"/>
      <c r="LQV82" s="176"/>
      <c r="LQW82" s="176"/>
      <c r="LQX82" s="176"/>
      <c r="LQY82" s="176"/>
      <c r="LQZ82" s="176"/>
      <c r="LRA82" s="176"/>
      <c r="LRB82" s="176"/>
      <c r="LRC82" s="176"/>
      <c r="LRD82" s="176"/>
      <c r="LRE82" s="176"/>
      <c r="LRF82" s="176"/>
      <c r="LRG82" s="176"/>
      <c r="LRH82" s="176"/>
      <c r="LRI82" s="176"/>
      <c r="LRJ82" s="176"/>
      <c r="LRK82" s="176"/>
      <c r="LRL82" s="176"/>
      <c r="LRM82" s="176"/>
      <c r="LRN82" s="176"/>
      <c r="LRO82" s="176"/>
      <c r="LRP82" s="176"/>
      <c r="LRQ82" s="176"/>
      <c r="LRR82" s="176"/>
      <c r="LRS82" s="176"/>
      <c r="LRT82" s="176"/>
      <c r="LRU82" s="176"/>
      <c r="LRV82" s="176"/>
      <c r="LRW82" s="176"/>
      <c r="LRX82" s="176"/>
      <c r="LRY82" s="176"/>
      <c r="LRZ82" s="176"/>
      <c r="LSA82" s="176"/>
      <c r="LSB82" s="176"/>
      <c r="LSC82" s="176"/>
      <c r="LSD82" s="176"/>
      <c r="LSE82" s="176"/>
      <c r="LSF82" s="176"/>
      <c r="LSG82" s="176"/>
      <c r="LSH82" s="176"/>
      <c r="LSI82" s="176"/>
      <c r="LSJ82" s="176"/>
      <c r="LSK82" s="176"/>
      <c r="LSL82" s="176"/>
      <c r="LSM82" s="176"/>
      <c r="LSN82" s="176"/>
      <c r="LSO82" s="176"/>
      <c r="LSP82" s="176"/>
      <c r="LSQ82" s="176"/>
      <c r="LSR82" s="176"/>
      <c r="LSS82" s="176"/>
      <c r="LST82" s="176"/>
      <c r="LSU82" s="176"/>
      <c r="LSV82" s="176"/>
      <c r="LSW82" s="176"/>
      <c r="LSX82" s="176"/>
      <c r="LSY82" s="176"/>
      <c r="LSZ82" s="176"/>
      <c r="LTA82" s="176"/>
      <c r="LTB82" s="176"/>
      <c r="LTC82" s="176"/>
      <c r="LTD82" s="176"/>
      <c r="LTE82" s="176"/>
      <c r="LTF82" s="176"/>
      <c r="LTG82" s="176"/>
      <c r="LTH82" s="176"/>
      <c r="LTI82" s="176"/>
      <c r="LTJ82" s="176"/>
      <c r="LTK82" s="176"/>
      <c r="LTL82" s="176"/>
      <c r="LTM82" s="176"/>
      <c r="LTN82" s="176"/>
      <c r="LTO82" s="176"/>
      <c r="LTP82" s="176"/>
      <c r="LTQ82" s="176"/>
      <c r="LTR82" s="176"/>
      <c r="LTS82" s="176"/>
      <c r="LTT82" s="176"/>
      <c r="LTU82" s="176"/>
      <c r="LTV82" s="176"/>
      <c r="LTW82" s="176"/>
      <c r="LTX82" s="176"/>
      <c r="LTY82" s="176"/>
      <c r="LTZ82" s="176"/>
      <c r="LUA82" s="176"/>
      <c r="LUB82" s="176"/>
      <c r="LUC82" s="176"/>
      <c r="LUD82" s="176"/>
      <c r="LUE82" s="176"/>
      <c r="LUF82" s="176"/>
      <c r="LUG82" s="176"/>
      <c r="LUH82" s="176"/>
      <c r="LUI82" s="176"/>
      <c r="LUJ82" s="176"/>
      <c r="LUK82" s="176"/>
      <c r="LUL82" s="176"/>
      <c r="LUM82" s="176"/>
      <c r="LUN82" s="176"/>
      <c r="LUO82" s="176"/>
      <c r="LUP82" s="176"/>
      <c r="LUQ82" s="176"/>
      <c r="LUR82" s="176"/>
      <c r="LUS82" s="176"/>
      <c r="LUT82" s="176"/>
      <c r="LUU82" s="176"/>
      <c r="LUV82" s="176"/>
      <c r="LUW82" s="176"/>
      <c r="LUX82" s="176"/>
      <c r="LUY82" s="176"/>
      <c r="LUZ82" s="176"/>
      <c r="LVA82" s="176"/>
      <c r="LVB82" s="176"/>
      <c r="LVC82" s="176"/>
      <c r="LVD82" s="176"/>
      <c r="LVE82" s="176"/>
      <c r="LVF82" s="176"/>
      <c r="LVG82" s="176"/>
      <c r="LVH82" s="176"/>
      <c r="LVI82" s="176"/>
      <c r="LVJ82" s="176"/>
      <c r="LVK82" s="176"/>
      <c r="LVL82" s="176"/>
      <c r="LVM82" s="176"/>
      <c r="LVN82" s="176"/>
      <c r="LVO82" s="176"/>
      <c r="LVP82" s="176"/>
      <c r="LVQ82" s="176"/>
      <c r="LVR82" s="176"/>
      <c r="LVS82" s="176"/>
      <c r="LVT82" s="176"/>
      <c r="LVU82" s="176"/>
      <c r="LVV82" s="176"/>
      <c r="LVW82" s="176"/>
      <c r="LVX82" s="176"/>
      <c r="LVY82" s="176"/>
      <c r="LVZ82" s="176"/>
      <c r="LWA82" s="176"/>
      <c r="LWB82" s="176"/>
      <c r="LWC82" s="176"/>
      <c r="LWD82" s="176"/>
      <c r="LWE82" s="176"/>
      <c r="LWF82" s="176"/>
      <c r="LWG82" s="176"/>
      <c r="LWH82" s="176"/>
      <c r="LWI82" s="176"/>
      <c r="LWJ82" s="176"/>
      <c r="LWK82" s="176"/>
      <c r="LWL82" s="176"/>
      <c r="LWM82" s="176"/>
      <c r="LWN82" s="176"/>
      <c r="LWO82" s="176"/>
      <c r="LWP82" s="176"/>
      <c r="LWQ82" s="176"/>
      <c r="LWR82" s="176"/>
      <c r="LWS82" s="176"/>
      <c r="LWT82" s="176"/>
      <c r="LWU82" s="176"/>
      <c r="LWV82" s="176"/>
      <c r="LWW82" s="176"/>
      <c r="LWX82" s="176"/>
      <c r="LWY82" s="176"/>
      <c r="LWZ82" s="176"/>
      <c r="LXA82" s="176"/>
      <c r="LXB82" s="176"/>
      <c r="LXC82" s="176"/>
      <c r="LXD82" s="176"/>
      <c r="LXE82" s="176"/>
      <c r="LXF82" s="176"/>
      <c r="LXG82" s="176"/>
      <c r="LXH82" s="176"/>
      <c r="LXI82" s="176"/>
      <c r="LXJ82" s="176"/>
      <c r="LXK82" s="176"/>
      <c r="LXL82" s="176"/>
      <c r="LXM82" s="176"/>
      <c r="LXN82" s="176"/>
      <c r="LXO82" s="176"/>
      <c r="LXP82" s="176"/>
      <c r="LXQ82" s="176"/>
      <c r="LXR82" s="176"/>
      <c r="LXS82" s="176"/>
      <c r="LXT82" s="176"/>
      <c r="LXU82" s="176"/>
      <c r="LXV82" s="176"/>
      <c r="LXW82" s="176"/>
      <c r="LXX82" s="176"/>
      <c r="LXY82" s="176"/>
      <c r="LXZ82" s="176"/>
      <c r="LYA82" s="176"/>
      <c r="LYB82" s="176"/>
      <c r="LYC82" s="176"/>
      <c r="LYD82" s="176"/>
      <c r="LYE82" s="176"/>
      <c r="LYF82" s="176"/>
      <c r="LYG82" s="176"/>
      <c r="LYH82" s="176"/>
      <c r="LYI82" s="176"/>
      <c r="LYJ82" s="176"/>
      <c r="LYK82" s="176"/>
      <c r="LYL82" s="176"/>
      <c r="LYM82" s="176"/>
      <c r="LYN82" s="176"/>
      <c r="LYO82" s="176"/>
      <c r="LYP82" s="176"/>
      <c r="LYQ82" s="176"/>
      <c r="LYR82" s="176"/>
      <c r="LYS82" s="176"/>
      <c r="LYT82" s="176"/>
      <c r="LYU82" s="176"/>
      <c r="LYV82" s="176"/>
      <c r="LYW82" s="176"/>
      <c r="LYX82" s="176"/>
      <c r="LYY82" s="176"/>
      <c r="LYZ82" s="176"/>
      <c r="LZA82" s="176"/>
      <c r="LZB82" s="176"/>
      <c r="LZC82" s="176"/>
      <c r="LZD82" s="176"/>
      <c r="LZE82" s="176"/>
      <c r="LZF82" s="176"/>
      <c r="LZG82" s="176"/>
      <c r="LZH82" s="176"/>
      <c r="LZI82" s="176"/>
      <c r="LZJ82" s="176"/>
      <c r="LZK82" s="176"/>
      <c r="LZL82" s="176"/>
      <c r="LZM82" s="176"/>
      <c r="LZN82" s="176"/>
      <c r="LZO82" s="176"/>
      <c r="LZP82" s="176"/>
      <c r="LZQ82" s="176"/>
      <c r="LZR82" s="176"/>
      <c r="LZS82" s="176"/>
      <c r="LZT82" s="176"/>
      <c r="LZU82" s="176"/>
      <c r="LZV82" s="176"/>
      <c r="LZW82" s="176"/>
      <c r="LZX82" s="176"/>
      <c r="LZY82" s="176"/>
      <c r="LZZ82" s="176"/>
      <c r="MAA82" s="176"/>
      <c r="MAB82" s="176"/>
      <c r="MAC82" s="176"/>
      <c r="MAD82" s="176"/>
      <c r="MAE82" s="176"/>
      <c r="MAF82" s="176"/>
      <c r="MAG82" s="176"/>
      <c r="MAH82" s="176"/>
      <c r="MAI82" s="176"/>
      <c r="MAJ82" s="176"/>
      <c r="MAK82" s="176"/>
      <c r="MAL82" s="176"/>
      <c r="MAM82" s="176"/>
      <c r="MAN82" s="176"/>
      <c r="MAO82" s="176"/>
      <c r="MAP82" s="176"/>
      <c r="MAQ82" s="176"/>
      <c r="MAR82" s="176"/>
      <c r="MAS82" s="176"/>
      <c r="MAT82" s="176"/>
      <c r="MAU82" s="176"/>
      <c r="MAV82" s="176"/>
      <c r="MAW82" s="176"/>
      <c r="MAX82" s="176"/>
      <c r="MAY82" s="176"/>
      <c r="MAZ82" s="176"/>
      <c r="MBA82" s="176"/>
      <c r="MBB82" s="176"/>
      <c r="MBC82" s="176"/>
      <c r="MBD82" s="176"/>
      <c r="MBE82" s="176"/>
      <c r="MBF82" s="176"/>
      <c r="MBG82" s="176"/>
      <c r="MBH82" s="176"/>
      <c r="MBI82" s="176"/>
      <c r="MBJ82" s="176"/>
      <c r="MBK82" s="176"/>
      <c r="MBL82" s="176"/>
      <c r="MBM82" s="176"/>
      <c r="MBN82" s="176"/>
      <c r="MBO82" s="176"/>
      <c r="MBP82" s="176"/>
      <c r="MBQ82" s="176"/>
      <c r="MBR82" s="176"/>
      <c r="MBS82" s="176"/>
      <c r="MBT82" s="176"/>
      <c r="MBU82" s="176"/>
      <c r="MBV82" s="176"/>
      <c r="MBW82" s="176"/>
      <c r="MBX82" s="176"/>
      <c r="MBY82" s="176"/>
      <c r="MBZ82" s="176"/>
      <c r="MCA82" s="176"/>
      <c r="MCB82" s="176"/>
      <c r="MCC82" s="176"/>
      <c r="MCD82" s="176"/>
      <c r="MCE82" s="176"/>
      <c r="MCF82" s="176"/>
      <c r="MCG82" s="176"/>
      <c r="MCH82" s="176"/>
      <c r="MCI82" s="176"/>
      <c r="MCJ82" s="176"/>
      <c r="MCK82" s="176"/>
      <c r="MCL82" s="176"/>
      <c r="MCM82" s="176"/>
      <c r="MCN82" s="176"/>
      <c r="MCO82" s="176"/>
      <c r="MCP82" s="176"/>
      <c r="MCQ82" s="176"/>
      <c r="MCR82" s="176"/>
      <c r="MCS82" s="176"/>
      <c r="MCT82" s="176"/>
      <c r="MCU82" s="176"/>
      <c r="MCV82" s="176"/>
      <c r="MCW82" s="176"/>
      <c r="MCX82" s="176"/>
      <c r="MCY82" s="176"/>
      <c r="MCZ82" s="176"/>
      <c r="MDA82" s="176"/>
      <c r="MDB82" s="176"/>
      <c r="MDC82" s="176"/>
      <c r="MDD82" s="176"/>
      <c r="MDE82" s="176"/>
      <c r="MDF82" s="176"/>
      <c r="MDG82" s="176"/>
      <c r="MDH82" s="176"/>
      <c r="MDI82" s="176"/>
      <c r="MDJ82" s="176"/>
      <c r="MDK82" s="176"/>
      <c r="MDL82" s="176"/>
      <c r="MDM82" s="176"/>
      <c r="MDN82" s="176"/>
      <c r="MDO82" s="176"/>
      <c r="MDP82" s="176"/>
      <c r="MDQ82" s="176"/>
      <c r="MDR82" s="176"/>
      <c r="MDS82" s="176"/>
      <c r="MDT82" s="176"/>
      <c r="MDU82" s="176"/>
      <c r="MDV82" s="176"/>
      <c r="MDW82" s="176"/>
      <c r="MDX82" s="176"/>
      <c r="MDY82" s="176"/>
      <c r="MDZ82" s="176"/>
      <c r="MEA82" s="176"/>
      <c r="MEB82" s="176"/>
      <c r="MEC82" s="176"/>
      <c r="MED82" s="176"/>
      <c r="MEE82" s="176"/>
      <c r="MEF82" s="176"/>
      <c r="MEG82" s="176"/>
      <c r="MEH82" s="176"/>
      <c r="MEI82" s="176"/>
      <c r="MEJ82" s="176"/>
      <c r="MEK82" s="176"/>
      <c r="MEL82" s="176"/>
      <c r="MEM82" s="176"/>
      <c r="MEN82" s="176"/>
      <c r="MEO82" s="176"/>
      <c r="MEP82" s="176"/>
      <c r="MEQ82" s="176"/>
      <c r="MER82" s="176"/>
      <c r="MES82" s="176"/>
      <c r="MET82" s="176"/>
      <c r="MEU82" s="176"/>
      <c r="MEV82" s="176"/>
      <c r="MEW82" s="176"/>
      <c r="MEX82" s="176"/>
      <c r="MEY82" s="176"/>
      <c r="MEZ82" s="176"/>
      <c r="MFA82" s="176"/>
      <c r="MFB82" s="176"/>
      <c r="MFC82" s="176"/>
      <c r="MFD82" s="176"/>
      <c r="MFE82" s="176"/>
      <c r="MFF82" s="176"/>
      <c r="MFG82" s="176"/>
      <c r="MFH82" s="176"/>
      <c r="MFI82" s="176"/>
      <c r="MFJ82" s="176"/>
      <c r="MFK82" s="176"/>
      <c r="MFL82" s="176"/>
      <c r="MFM82" s="176"/>
      <c r="MFN82" s="176"/>
      <c r="MFO82" s="176"/>
      <c r="MFP82" s="176"/>
      <c r="MFQ82" s="176"/>
      <c r="MFR82" s="176"/>
      <c r="MFS82" s="176"/>
      <c r="MFT82" s="176"/>
      <c r="MFU82" s="176"/>
      <c r="MFV82" s="176"/>
      <c r="MFW82" s="176"/>
      <c r="MFX82" s="176"/>
      <c r="MFY82" s="176"/>
      <c r="MFZ82" s="176"/>
      <c r="MGA82" s="176"/>
      <c r="MGB82" s="176"/>
      <c r="MGC82" s="176"/>
      <c r="MGD82" s="176"/>
      <c r="MGE82" s="176"/>
      <c r="MGF82" s="176"/>
      <c r="MGG82" s="176"/>
      <c r="MGH82" s="176"/>
      <c r="MGI82" s="176"/>
      <c r="MGJ82" s="176"/>
      <c r="MGK82" s="176"/>
      <c r="MGL82" s="176"/>
      <c r="MGM82" s="176"/>
      <c r="MGN82" s="176"/>
      <c r="MGO82" s="176"/>
      <c r="MGP82" s="176"/>
      <c r="MGQ82" s="176"/>
      <c r="MGR82" s="176"/>
      <c r="MGS82" s="176"/>
      <c r="MGT82" s="176"/>
      <c r="MGU82" s="176"/>
      <c r="MGV82" s="176"/>
      <c r="MGW82" s="176"/>
      <c r="MGX82" s="176"/>
      <c r="MGY82" s="176"/>
      <c r="MGZ82" s="176"/>
      <c r="MHA82" s="176"/>
      <c r="MHB82" s="176"/>
      <c r="MHC82" s="176"/>
      <c r="MHD82" s="176"/>
      <c r="MHE82" s="176"/>
      <c r="MHF82" s="176"/>
      <c r="MHG82" s="176"/>
      <c r="MHH82" s="176"/>
      <c r="MHI82" s="176"/>
      <c r="MHJ82" s="176"/>
      <c r="MHK82" s="176"/>
      <c r="MHL82" s="176"/>
      <c r="MHM82" s="176"/>
      <c r="MHN82" s="176"/>
      <c r="MHO82" s="176"/>
      <c r="MHP82" s="176"/>
      <c r="MHQ82" s="176"/>
      <c r="MHR82" s="176"/>
      <c r="MHS82" s="176"/>
      <c r="MHT82" s="176"/>
      <c r="MHU82" s="176"/>
      <c r="MHV82" s="176"/>
      <c r="MHW82" s="176"/>
      <c r="MHX82" s="176"/>
      <c r="MHY82" s="176"/>
      <c r="MHZ82" s="176"/>
      <c r="MIA82" s="176"/>
      <c r="MIB82" s="176"/>
      <c r="MIC82" s="176"/>
      <c r="MID82" s="176"/>
      <c r="MIE82" s="176"/>
      <c r="MIF82" s="176"/>
      <c r="MIG82" s="176"/>
      <c r="MIH82" s="176"/>
      <c r="MII82" s="176"/>
      <c r="MIJ82" s="176"/>
      <c r="MIK82" s="176"/>
      <c r="MIL82" s="176"/>
      <c r="MIM82" s="176"/>
      <c r="MIN82" s="176"/>
      <c r="MIO82" s="176"/>
      <c r="MIP82" s="176"/>
      <c r="MIQ82" s="176"/>
      <c r="MIR82" s="176"/>
      <c r="MIS82" s="176"/>
      <c r="MIT82" s="176"/>
      <c r="MIU82" s="176"/>
      <c r="MIV82" s="176"/>
      <c r="MIW82" s="176"/>
      <c r="MIX82" s="176"/>
      <c r="MIY82" s="176"/>
      <c r="MIZ82" s="176"/>
      <c r="MJA82" s="176"/>
      <c r="MJB82" s="176"/>
      <c r="MJC82" s="176"/>
      <c r="MJD82" s="176"/>
      <c r="MJE82" s="176"/>
      <c r="MJF82" s="176"/>
      <c r="MJG82" s="176"/>
      <c r="MJH82" s="176"/>
      <c r="MJI82" s="176"/>
      <c r="MJJ82" s="176"/>
      <c r="MJK82" s="176"/>
      <c r="MJL82" s="176"/>
      <c r="MJM82" s="176"/>
      <c r="MJN82" s="176"/>
      <c r="MJO82" s="176"/>
      <c r="MJP82" s="176"/>
      <c r="MJQ82" s="176"/>
      <c r="MJR82" s="176"/>
      <c r="MJS82" s="176"/>
      <c r="MJT82" s="176"/>
      <c r="MJU82" s="176"/>
      <c r="MJV82" s="176"/>
      <c r="MJW82" s="176"/>
      <c r="MJX82" s="176"/>
      <c r="MJY82" s="176"/>
      <c r="MJZ82" s="176"/>
      <c r="MKA82" s="176"/>
      <c r="MKB82" s="176"/>
      <c r="MKC82" s="176"/>
      <c r="MKD82" s="176"/>
      <c r="MKE82" s="176"/>
      <c r="MKF82" s="176"/>
      <c r="MKG82" s="176"/>
      <c r="MKH82" s="176"/>
      <c r="MKI82" s="176"/>
      <c r="MKJ82" s="176"/>
      <c r="MKK82" s="176"/>
      <c r="MKL82" s="176"/>
      <c r="MKM82" s="176"/>
      <c r="MKN82" s="176"/>
      <c r="MKO82" s="176"/>
      <c r="MKP82" s="176"/>
      <c r="MKQ82" s="176"/>
      <c r="MKR82" s="176"/>
      <c r="MKS82" s="176"/>
      <c r="MKT82" s="176"/>
      <c r="MKU82" s="176"/>
      <c r="MKV82" s="176"/>
      <c r="MKW82" s="176"/>
      <c r="MKX82" s="176"/>
      <c r="MKY82" s="176"/>
      <c r="MKZ82" s="176"/>
      <c r="MLA82" s="176"/>
      <c r="MLB82" s="176"/>
      <c r="MLC82" s="176"/>
      <c r="MLD82" s="176"/>
      <c r="MLE82" s="176"/>
      <c r="MLF82" s="176"/>
      <c r="MLG82" s="176"/>
      <c r="MLH82" s="176"/>
      <c r="MLI82" s="176"/>
      <c r="MLJ82" s="176"/>
      <c r="MLK82" s="176"/>
      <c r="MLL82" s="176"/>
      <c r="MLM82" s="176"/>
      <c r="MLN82" s="176"/>
      <c r="MLO82" s="176"/>
      <c r="MLP82" s="176"/>
      <c r="MLQ82" s="176"/>
      <c r="MLR82" s="176"/>
      <c r="MLS82" s="176"/>
      <c r="MLT82" s="176"/>
      <c r="MLU82" s="176"/>
      <c r="MLV82" s="176"/>
      <c r="MLW82" s="176"/>
      <c r="MLX82" s="176"/>
      <c r="MLY82" s="176"/>
      <c r="MLZ82" s="176"/>
      <c r="MMA82" s="176"/>
      <c r="MMB82" s="176"/>
      <c r="MMC82" s="176"/>
      <c r="MMD82" s="176"/>
      <c r="MME82" s="176"/>
      <c r="MMF82" s="176"/>
      <c r="MMG82" s="176"/>
      <c r="MMH82" s="176"/>
      <c r="MMI82" s="176"/>
      <c r="MMJ82" s="176"/>
      <c r="MMK82" s="176"/>
      <c r="MML82" s="176"/>
      <c r="MMM82" s="176"/>
      <c r="MMN82" s="176"/>
      <c r="MMO82" s="176"/>
      <c r="MMP82" s="176"/>
      <c r="MMQ82" s="176"/>
      <c r="MMR82" s="176"/>
      <c r="MMS82" s="176"/>
      <c r="MMT82" s="176"/>
      <c r="MMU82" s="176"/>
      <c r="MMV82" s="176"/>
      <c r="MMW82" s="176"/>
      <c r="MMX82" s="176"/>
      <c r="MMY82" s="176"/>
      <c r="MMZ82" s="176"/>
      <c r="MNA82" s="176"/>
      <c r="MNB82" s="176"/>
      <c r="MNC82" s="176"/>
      <c r="MND82" s="176"/>
      <c r="MNE82" s="176"/>
      <c r="MNF82" s="176"/>
      <c r="MNG82" s="176"/>
      <c r="MNH82" s="176"/>
      <c r="MNI82" s="176"/>
      <c r="MNJ82" s="176"/>
      <c r="MNK82" s="176"/>
      <c r="MNL82" s="176"/>
      <c r="MNM82" s="176"/>
      <c r="MNN82" s="176"/>
      <c r="MNO82" s="176"/>
      <c r="MNP82" s="176"/>
      <c r="MNQ82" s="176"/>
      <c r="MNR82" s="176"/>
      <c r="MNS82" s="176"/>
      <c r="MNT82" s="176"/>
      <c r="MNU82" s="176"/>
      <c r="MNV82" s="176"/>
      <c r="MNW82" s="176"/>
      <c r="MNX82" s="176"/>
      <c r="MNY82" s="176"/>
      <c r="MNZ82" s="176"/>
      <c r="MOA82" s="176"/>
      <c r="MOB82" s="176"/>
      <c r="MOC82" s="176"/>
      <c r="MOD82" s="176"/>
      <c r="MOE82" s="176"/>
      <c r="MOF82" s="176"/>
      <c r="MOG82" s="176"/>
      <c r="MOH82" s="176"/>
      <c r="MOI82" s="176"/>
      <c r="MOJ82" s="176"/>
      <c r="MOK82" s="176"/>
      <c r="MOL82" s="176"/>
      <c r="MOM82" s="176"/>
      <c r="MON82" s="176"/>
      <c r="MOO82" s="176"/>
      <c r="MOP82" s="176"/>
      <c r="MOQ82" s="176"/>
      <c r="MOR82" s="176"/>
      <c r="MOS82" s="176"/>
      <c r="MOT82" s="176"/>
      <c r="MOU82" s="176"/>
      <c r="MOV82" s="176"/>
      <c r="MOW82" s="176"/>
      <c r="MOX82" s="176"/>
      <c r="MOY82" s="176"/>
      <c r="MOZ82" s="176"/>
      <c r="MPA82" s="176"/>
      <c r="MPB82" s="176"/>
      <c r="MPC82" s="176"/>
      <c r="MPD82" s="176"/>
      <c r="MPE82" s="176"/>
      <c r="MPF82" s="176"/>
      <c r="MPG82" s="176"/>
      <c r="MPH82" s="176"/>
      <c r="MPI82" s="176"/>
      <c r="MPJ82" s="176"/>
      <c r="MPK82" s="176"/>
      <c r="MPL82" s="176"/>
      <c r="MPM82" s="176"/>
      <c r="MPN82" s="176"/>
      <c r="MPO82" s="176"/>
      <c r="MPP82" s="176"/>
      <c r="MPQ82" s="176"/>
      <c r="MPR82" s="176"/>
      <c r="MPS82" s="176"/>
      <c r="MPT82" s="176"/>
      <c r="MPU82" s="176"/>
      <c r="MPV82" s="176"/>
      <c r="MPW82" s="176"/>
      <c r="MPX82" s="176"/>
      <c r="MPY82" s="176"/>
      <c r="MPZ82" s="176"/>
      <c r="MQA82" s="176"/>
      <c r="MQB82" s="176"/>
      <c r="MQC82" s="176"/>
      <c r="MQD82" s="176"/>
      <c r="MQE82" s="176"/>
      <c r="MQF82" s="176"/>
      <c r="MQG82" s="176"/>
      <c r="MQH82" s="176"/>
      <c r="MQI82" s="176"/>
      <c r="MQJ82" s="176"/>
      <c r="MQK82" s="176"/>
      <c r="MQL82" s="176"/>
      <c r="MQM82" s="176"/>
      <c r="MQN82" s="176"/>
      <c r="MQO82" s="176"/>
      <c r="MQP82" s="176"/>
      <c r="MQQ82" s="176"/>
      <c r="MQR82" s="176"/>
      <c r="MQS82" s="176"/>
      <c r="MQT82" s="176"/>
      <c r="MQU82" s="176"/>
      <c r="MQV82" s="176"/>
      <c r="MQW82" s="176"/>
      <c r="MQX82" s="176"/>
      <c r="MQY82" s="176"/>
      <c r="MQZ82" s="176"/>
      <c r="MRA82" s="176"/>
      <c r="MRB82" s="176"/>
      <c r="MRC82" s="176"/>
      <c r="MRD82" s="176"/>
      <c r="MRE82" s="176"/>
      <c r="MRF82" s="176"/>
      <c r="MRG82" s="176"/>
      <c r="MRH82" s="176"/>
      <c r="MRI82" s="176"/>
      <c r="MRJ82" s="176"/>
      <c r="MRK82" s="176"/>
      <c r="MRL82" s="176"/>
      <c r="MRM82" s="176"/>
      <c r="MRN82" s="176"/>
      <c r="MRO82" s="176"/>
      <c r="MRP82" s="176"/>
      <c r="MRQ82" s="176"/>
      <c r="MRR82" s="176"/>
      <c r="MRS82" s="176"/>
      <c r="MRT82" s="176"/>
      <c r="MRU82" s="176"/>
      <c r="MRV82" s="176"/>
      <c r="MRW82" s="176"/>
      <c r="MRX82" s="176"/>
      <c r="MRY82" s="176"/>
      <c r="MRZ82" s="176"/>
      <c r="MSA82" s="176"/>
      <c r="MSB82" s="176"/>
      <c r="MSC82" s="176"/>
      <c r="MSD82" s="176"/>
      <c r="MSE82" s="176"/>
      <c r="MSF82" s="176"/>
      <c r="MSG82" s="176"/>
      <c r="MSH82" s="176"/>
      <c r="MSI82" s="176"/>
      <c r="MSJ82" s="176"/>
      <c r="MSK82" s="176"/>
      <c r="MSL82" s="176"/>
      <c r="MSM82" s="176"/>
      <c r="MSN82" s="176"/>
      <c r="MSO82" s="176"/>
      <c r="MSP82" s="176"/>
      <c r="MSQ82" s="176"/>
      <c r="MSR82" s="176"/>
      <c r="MSS82" s="176"/>
      <c r="MST82" s="176"/>
      <c r="MSU82" s="176"/>
      <c r="MSV82" s="176"/>
      <c r="MSW82" s="176"/>
      <c r="MSX82" s="176"/>
      <c r="MSY82" s="176"/>
      <c r="MSZ82" s="176"/>
      <c r="MTA82" s="176"/>
      <c r="MTB82" s="176"/>
      <c r="MTC82" s="176"/>
      <c r="MTD82" s="176"/>
      <c r="MTE82" s="176"/>
      <c r="MTF82" s="176"/>
      <c r="MTG82" s="176"/>
      <c r="MTH82" s="176"/>
      <c r="MTI82" s="176"/>
      <c r="MTJ82" s="176"/>
      <c r="MTK82" s="176"/>
      <c r="MTL82" s="176"/>
      <c r="MTM82" s="176"/>
      <c r="MTN82" s="176"/>
      <c r="MTO82" s="176"/>
      <c r="MTP82" s="176"/>
      <c r="MTQ82" s="176"/>
      <c r="MTR82" s="176"/>
      <c r="MTS82" s="176"/>
      <c r="MTT82" s="176"/>
      <c r="MTU82" s="176"/>
      <c r="MTV82" s="176"/>
      <c r="MTW82" s="176"/>
      <c r="MTX82" s="176"/>
      <c r="MTY82" s="176"/>
      <c r="MTZ82" s="176"/>
      <c r="MUA82" s="176"/>
      <c r="MUB82" s="176"/>
      <c r="MUC82" s="176"/>
      <c r="MUD82" s="176"/>
      <c r="MUE82" s="176"/>
      <c r="MUF82" s="176"/>
      <c r="MUG82" s="176"/>
      <c r="MUH82" s="176"/>
      <c r="MUI82" s="176"/>
      <c r="MUJ82" s="176"/>
      <c r="MUK82" s="176"/>
      <c r="MUL82" s="176"/>
      <c r="MUM82" s="176"/>
      <c r="MUN82" s="176"/>
      <c r="MUO82" s="176"/>
      <c r="MUP82" s="176"/>
      <c r="MUQ82" s="176"/>
      <c r="MUR82" s="176"/>
      <c r="MUS82" s="176"/>
      <c r="MUT82" s="176"/>
      <c r="MUU82" s="176"/>
      <c r="MUV82" s="176"/>
      <c r="MUW82" s="176"/>
      <c r="MUX82" s="176"/>
      <c r="MUY82" s="176"/>
      <c r="MUZ82" s="176"/>
      <c r="MVA82" s="176"/>
      <c r="MVB82" s="176"/>
      <c r="MVC82" s="176"/>
      <c r="MVD82" s="176"/>
      <c r="MVE82" s="176"/>
      <c r="MVF82" s="176"/>
      <c r="MVG82" s="176"/>
      <c r="MVH82" s="176"/>
      <c r="MVI82" s="176"/>
      <c r="MVJ82" s="176"/>
      <c r="MVK82" s="176"/>
      <c r="MVL82" s="176"/>
      <c r="MVM82" s="176"/>
      <c r="MVN82" s="176"/>
      <c r="MVO82" s="176"/>
      <c r="MVP82" s="176"/>
      <c r="MVQ82" s="176"/>
      <c r="MVR82" s="176"/>
      <c r="MVS82" s="176"/>
      <c r="MVT82" s="176"/>
      <c r="MVU82" s="176"/>
      <c r="MVV82" s="176"/>
      <c r="MVW82" s="176"/>
      <c r="MVX82" s="176"/>
      <c r="MVY82" s="176"/>
      <c r="MVZ82" s="176"/>
      <c r="MWA82" s="176"/>
      <c r="MWB82" s="176"/>
      <c r="MWC82" s="176"/>
      <c r="MWD82" s="176"/>
      <c r="MWE82" s="176"/>
      <c r="MWF82" s="176"/>
      <c r="MWG82" s="176"/>
      <c r="MWH82" s="176"/>
      <c r="MWI82" s="176"/>
      <c r="MWJ82" s="176"/>
      <c r="MWK82" s="176"/>
      <c r="MWL82" s="176"/>
      <c r="MWM82" s="176"/>
      <c r="MWN82" s="176"/>
      <c r="MWO82" s="176"/>
      <c r="MWP82" s="176"/>
      <c r="MWQ82" s="176"/>
      <c r="MWR82" s="176"/>
      <c r="MWS82" s="176"/>
      <c r="MWT82" s="176"/>
      <c r="MWU82" s="176"/>
      <c r="MWV82" s="176"/>
      <c r="MWW82" s="176"/>
      <c r="MWX82" s="176"/>
      <c r="MWY82" s="176"/>
      <c r="MWZ82" s="176"/>
      <c r="MXA82" s="176"/>
      <c r="MXB82" s="176"/>
      <c r="MXC82" s="176"/>
      <c r="MXD82" s="176"/>
      <c r="MXE82" s="176"/>
      <c r="MXF82" s="176"/>
      <c r="MXG82" s="176"/>
      <c r="MXH82" s="176"/>
      <c r="MXI82" s="176"/>
      <c r="MXJ82" s="176"/>
      <c r="MXK82" s="176"/>
      <c r="MXL82" s="176"/>
      <c r="MXM82" s="176"/>
      <c r="MXN82" s="176"/>
      <c r="MXO82" s="176"/>
      <c r="MXP82" s="176"/>
      <c r="MXQ82" s="176"/>
      <c r="MXR82" s="176"/>
      <c r="MXS82" s="176"/>
      <c r="MXT82" s="176"/>
      <c r="MXU82" s="176"/>
      <c r="MXV82" s="176"/>
      <c r="MXW82" s="176"/>
      <c r="MXX82" s="176"/>
      <c r="MXY82" s="176"/>
      <c r="MXZ82" s="176"/>
      <c r="MYA82" s="176"/>
      <c r="MYB82" s="176"/>
      <c r="MYC82" s="176"/>
      <c r="MYD82" s="176"/>
      <c r="MYE82" s="176"/>
      <c r="MYF82" s="176"/>
      <c r="MYG82" s="176"/>
      <c r="MYH82" s="176"/>
      <c r="MYI82" s="176"/>
      <c r="MYJ82" s="176"/>
      <c r="MYK82" s="176"/>
      <c r="MYL82" s="176"/>
      <c r="MYM82" s="176"/>
      <c r="MYN82" s="176"/>
      <c r="MYO82" s="176"/>
      <c r="MYP82" s="176"/>
      <c r="MYQ82" s="176"/>
      <c r="MYR82" s="176"/>
      <c r="MYS82" s="176"/>
      <c r="MYT82" s="176"/>
      <c r="MYU82" s="176"/>
      <c r="MYV82" s="176"/>
      <c r="MYW82" s="176"/>
      <c r="MYX82" s="176"/>
      <c r="MYY82" s="176"/>
      <c r="MYZ82" s="176"/>
      <c r="MZA82" s="176"/>
      <c r="MZB82" s="176"/>
      <c r="MZC82" s="176"/>
      <c r="MZD82" s="176"/>
      <c r="MZE82" s="176"/>
      <c r="MZF82" s="176"/>
      <c r="MZG82" s="176"/>
      <c r="MZH82" s="176"/>
      <c r="MZI82" s="176"/>
      <c r="MZJ82" s="176"/>
      <c r="MZK82" s="176"/>
      <c r="MZL82" s="176"/>
      <c r="MZM82" s="176"/>
      <c r="MZN82" s="176"/>
      <c r="MZO82" s="176"/>
      <c r="MZP82" s="176"/>
      <c r="MZQ82" s="176"/>
      <c r="MZR82" s="176"/>
      <c r="MZS82" s="176"/>
      <c r="MZT82" s="176"/>
      <c r="MZU82" s="176"/>
      <c r="MZV82" s="176"/>
      <c r="MZW82" s="176"/>
      <c r="MZX82" s="176"/>
      <c r="MZY82" s="176"/>
      <c r="MZZ82" s="176"/>
      <c r="NAA82" s="176"/>
      <c r="NAB82" s="176"/>
      <c r="NAC82" s="176"/>
      <c r="NAD82" s="176"/>
      <c r="NAE82" s="176"/>
      <c r="NAF82" s="176"/>
      <c r="NAG82" s="176"/>
      <c r="NAH82" s="176"/>
      <c r="NAI82" s="176"/>
      <c r="NAJ82" s="176"/>
      <c r="NAK82" s="176"/>
      <c r="NAL82" s="176"/>
      <c r="NAM82" s="176"/>
      <c r="NAN82" s="176"/>
      <c r="NAO82" s="176"/>
      <c r="NAP82" s="176"/>
      <c r="NAQ82" s="176"/>
      <c r="NAR82" s="176"/>
      <c r="NAS82" s="176"/>
      <c r="NAT82" s="176"/>
      <c r="NAU82" s="176"/>
      <c r="NAV82" s="176"/>
      <c r="NAW82" s="176"/>
      <c r="NAX82" s="176"/>
      <c r="NAY82" s="176"/>
      <c r="NAZ82" s="176"/>
      <c r="NBA82" s="176"/>
      <c r="NBB82" s="176"/>
      <c r="NBC82" s="176"/>
      <c r="NBD82" s="176"/>
      <c r="NBE82" s="176"/>
      <c r="NBF82" s="176"/>
      <c r="NBG82" s="176"/>
      <c r="NBH82" s="176"/>
      <c r="NBI82" s="176"/>
      <c r="NBJ82" s="176"/>
      <c r="NBK82" s="176"/>
      <c r="NBL82" s="176"/>
      <c r="NBM82" s="176"/>
      <c r="NBN82" s="176"/>
      <c r="NBO82" s="176"/>
      <c r="NBP82" s="176"/>
      <c r="NBQ82" s="176"/>
      <c r="NBR82" s="176"/>
      <c r="NBS82" s="176"/>
      <c r="NBT82" s="176"/>
      <c r="NBU82" s="176"/>
      <c r="NBV82" s="176"/>
      <c r="NBW82" s="176"/>
      <c r="NBX82" s="176"/>
      <c r="NBY82" s="176"/>
      <c r="NBZ82" s="176"/>
      <c r="NCA82" s="176"/>
      <c r="NCB82" s="176"/>
      <c r="NCC82" s="176"/>
      <c r="NCD82" s="176"/>
      <c r="NCE82" s="176"/>
      <c r="NCF82" s="176"/>
      <c r="NCG82" s="176"/>
      <c r="NCH82" s="176"/>
      <c r="NCI82" s="176"/>
      <c r="NCJ82" s="176"/>
      <c r="NCK82" s="176"/>
      <c r="NCL82" s="176"/>
      <c r="NCM82" s="176"/>
      <c r="NCN82" s="176"/>
      <c r="NCO82" s="176"/>
      <c r="NCP82" s="176"/>
      <c r="NCQ82" s="176"/>
      <c r="NCR82" s="176"/>
      <c r="NCS82" s="176"/>
      <c r="NCT82" s="176"/>
      <c r="NCU82" s="176"/>
      <c r="NCV82" s="176"/>
      <c r="NCW82" s="176"/>
      <c r="NCX82" s="176"/>
      <c r="NCY82" s="176"/>
      <c r="NCZ82" s="176"/>
      <c r="NDA82" s="176"/>
      <c r="NDB82" s="176"/>
      <c r="NDC82" s="176"/>
      <c r="NDD82" s="176"/>
      <c r="NDE82" s="176"/>
      <c r="NDF82" s="176"/>
      <c r="NDG82" s="176"/>
      <c r="NDH82" s="176"/>
      <c r="NDI82" s="176"/>
      <c r="NDJ82" s="176"/>
      <c r="NDK82" s="176"/>
      <c r="NDL82" s="176"/>
      <c r="NDM82" s="176"/>
      <c r="NDN82" s="176"/>
      <c r="NDO82" s="176"/>
      <c r="NDP82" s="176"/>
      <c r="NDQ82" s="176"/>
      <c r="NDR82" s="176"/>
      <c r="NDS82" s="176"/>
      <c r="NDT82" s="176"/>
      <c r="NDU82" s="176"/>
      <c r="NDV82" s="176"/>
      <c r="NDW82" s="176"/>
      <c r="NDX82" s="176"/>
      <c r="NDY82" s="176"/>
      <c r="NDZ82" s="176"/>
      <c r="NEA82" s="176"/>
      <c r="NEB82" s="176"/>
      <c r="NEC82" s="176"/>
      <c r="NED82" s="176"/>
      <c r="NEE82" s="176"/>
      <c r="NEF82" s="176"/>
      <c r="NEG82" s="176"/>
      <c r="NEH82" s="176"/>
      <c r="NEI82" s="176"/>
      <c r="NEJ82" s="176"/>
      <c r="NEK82" s="176"/>
      <c r="NEL82" s="176"/>
      <c r="NEM82" s="176"/>
      <c r="NEN82" s="176"/>
      <c r="NEO82" s="176"/>
      <c r="NEP82" s="176"/>
      <c r="NEQ82" s="176"/>
      <c r="NER82" s="176"/>
      <c r="NES82" s="176"/>
      <c r="NET82" s="176"/>
      <c r="NEU82" s="176"/>
      <c r="NEV82" s="176"/>
      <c r="NEW82" s="176"/>
      <c r="NEX82" s="176"/>
      <c r="NEY82" s="176"/>
      <c r="NEZ82" s="176"/>
      <c r="NFA82" s="176"/>
      <c r="NFB82" s="176"/>
      <c r="NFC82" s="176"/>
      <c r="NFD82" s="176"/>
      <c r="NFE82" s="176"/>
      <c r="NFF82" s="176"/>
      <c r="NFG82" s="176"/>
      <c r="NFH82" s="176"/>
      <c r="NFI82" s="176"/>
      <c r="NFJ82" s="176"/>
      <c r="NFK82" s="176"/>
      <c r="NFL82" s="176"/>
      <c r="NFM82" s="176"/>
      <c r="NFN82" s="176"/>
      <c r="NFO82" s="176"/>
      <c r="NFP82" s="176"/>
      <c r="NFQ82" s="176"/>
      <c r="NFR82" s="176"/>
      <c r="NFS82" s="176"/>
      <c r="NFT82" s="176"/>
      <c r="NFU82" s="176"/>
      <c r="NFV82" s="176"/>
      <c r="NFW82" s="176"/>
      <c r="NFX82" s="176"/>
      <c r="NFY82" s="176"/>
      <c r="NFZ82" s="176"/>
      <c r="NGA82" s="176"/>
      <c r="NGB82" s="176"/>
      <c r="NGC82" s="176"/>
      <c r="NGD82" s="176"/>
      <c r="NGE82" s="176"/>
      <c r="NGF82" s="176"/>
      <c r="NGG82" s="176"/>
      <c r="NGH82" s="176"/>
      <c r="NGI82" s="176"/>
      <c r="NGJ82" s="176"/>
      <c r="NGK82" s="176"/>
      <c r="NGL82" s="176"/>
      <c r="NGM82" s="176"/>
      <c r="NGN82" s="176"/>
      <c r="NGO82" s="176"/>
      <c r="NGP82" s="176"/>
      <c r="NGQ82" s="176"/>
      <c r="NGR82" s="176"/>
      <c r="NGS82" s="176"/>
      <c r="NGT82" s="176"/>
      <c r="NGU82" s="176"/>
      <c r="NGV82" s="176"/>
      <c r="NGW82" s="176"/>
      <c r="NGX82" s="176"/>
      <c r="NGY82" s="176"/>
      <c r="NGZ82" s="176"/>
      <c r="NHA82" s="176"/>
      <c r="NHB82" s="176"/>
      <c r="NHC82" s="176"/>
      <c r="NHD82" s="176"/>
      <c r="NHE82" s="176"/>
      <c r="NHF82" s="176"/>
      <c r="NHG82" s="176"/>
      <c r="NHH82" s="176"/>
      <c r="NHI82" s="176"/>
      <c r="NHJ82" s="176"/>
      <c r="NHK82" s="176"/>
      <c r="NHL82" s="176"/>
      <c r="NHM82" s="176"/>
      <c r="NHN82" s="176"/>
      <c r="NHO82" s="176"/>
      <c r="NHP82" s="176"/>
      <c r="NHQ82" s="176"/>
      <c r="NHR82" s="176"/>
      <c r="NHS82" s="176"/>
      <c r="NHT82" s="176"/>
      <c r="NHU82" s="176"/>
      <c r="NHV82" s="176"/>
      <c r="NHW82" s="176"/>
      <c r="NHX82" s="176"/>
      <c r="NHY82" s="176"/>
      <c r="NHZ82" s="176"/>
      <c r="NIA82" s="176"/>
      <c r="NIB82" s="176"/>
      <c r="NIC82" s="176"/>
      <c r="NID82" s="176"/>
      <c r="NIE82" s="176"/>
      <c r="NIF82" s="176"/>
      <c r="NIG82" s="176"/>
      <c r="NIH82" s="176"/>
      <c r="NII82" s="176"/>
      <c r="NIJ82" s="176"/>
      <c r="NIK82" s="176"/>
      <c r="NIL82" s="176"/>
      <c r="NIM82" s="176"/>
      <c r="NIN82" s="176"/>
      <c r="NIO82" s="176"/>
      <c r="NIP82" s="176"/>
      <c r="NIQ82" s="176"/>
      <c r="NIR82" s="176"/>
      <c r="NIS82" s="176"/>
      <c r="NIT82" s="176"/>
      <c r="NIU82" s="176"/>
      <c r="NIV82" s="176"/>
      <c r="NIW82" s="176"/>
      <c r="NIX82" s="176"/>
      <c r="NIY82" s="176"/>
      <c r="NIZ82" s="176"/>
      <c r="NJA82" s="176"/>
      <c r="NJB82" s="176"/>
      <c r="NJC82" s="176"/>
      <c r="NJD82" s="176"/>
      <c r="NJE82" s="176"/>
      <c r="NJF82" s="176"/>
      <c r="NJG82" s="176"/>
      <c r="NJH82" s="176"/>
      <c r="NJI82" s="176"/>
      <c r="NJJ82" s="176"/>
      <c r="NJK82" s="176"/>
      <c r="NJL82" s="176"/>
      <c r="NJM82" s="176"/>
      <c r="NJN82" s="176"/>
      <c r="NJO82" s="176"/>
      <c r="NJP82" s="176"/>
      <c r="NJQ82" s="176"/>
      <c r="NJR82" s="176"/>
      <c r="NJS82" s="176"/>
      <c r="NJT82" s="176"/>
      <c r="NJU82" s="176"/>
      <c r="NJV82" s="176"/>
      <c r="NJW82" s="176"/>
      <c r="NJX82" s="176"/>
      <c r="NJY82" s="176"/>
      <c r="NJZ82" s="176"/>
      <c r="NKA82" s="176"/>
      <c r="NKB82" s="176"/>
      <c r="NKC82" s="176"/>
      <c r="NKD82" s="176"/>
      <c r="NKE82" s="176"/>
      <c r="NKF82" s="176"/>
      <c r="NKG82" s="176"/>
      <c r="NKH82" s="176"/>
      <c r="NKI82" s="176"/>
      <c r="NKJ82" s="176"/>
      <c r="NKK82" s="176"/>
      <c r="NKL82" s="176"/>
      <c r="NKM82" s="176"/>
      <c r="NKN82" s="176"/>
      <c r="NKO82" s="176"/>
      <c r="NKP82" s="176"/>
      <c r="NKQ82" s="176"/>
      <c r="NKR82" s="176"/>
      <c r="NKS82" s="176"/>
      <c r="NKT82" s="176"/>
      <c r="NKU82" s="176"/>
      <c r="NKV82" s="176"/>
      <c r="NKW82" s="176"/>
      <c r="NKX82" s="176"/>
      <c r="NKY82" s="176"/>
      <c r="NKZ82" s="176"/>
      <c r="NLA82" s="176"/>
      <c r="NLB82" s="176"/>
      <c r="NLC82" s="176"/>
      <c r="NLD82" s="176"/>
      <c r="NLE82" s="176"/>
      <c r="NLF82" s="176"/>
      <c r="NLG82" s="176"/>
      <c r="NLH82" s="176"/>
      <c r="NLI82" s="176"/>
      <c r="NLJ82" s="176"/>
      <c r="NLK82" s="176"/>
      <c r="NLL82" s="176"/>
      <c r="NLM82" s="176"/>
      <c r="NLN82" s="176"/>
      <c r="NLO82" s="176"/>
      <c r="NLP82" s="176"/>
      <c r="NLQ82" s="176"/>
      <c r="NLR82" s="176"/>
      <c r="NLS82" s="176"/>
      <c r="NLT82" s="176"/>
      <c r="NLU82" s="176"/>
      <c r="NLV82" s="176"/>
      <c r="NLW82" s="176"/>
      <c r="NLX82" s="176"/>
      <c r="NLY82" s="176"/>
      <c r="NLZ82" s="176"/>
      <c r="NMA82" s="176"/>
      <c r="NMB82" s="176"/>
      <c r="NMC82" s="176"/>
      <c r="NMD82" s="176"/>
      <c r="NME82" s="176"/>
      <c r="NMF82" s="176"/>
      <c r="NMG82" s="176"/>
      <c r="NMH82" s="176"/>
      <c r="NMI82" s="176"/>
      <c r="NMJ82" s="176"/>
      <c r="NMK82" s="176"/>
      <c r="NML82" s="176"/>
      <c r="NMM82" s="176"/>
      <c r="NMN82" s="176"/>
      <c r="NMO82" s="176"/>
      <c r="NMP82" s="176"/>
      <c r="NMQ82" s="176"/>
      <c r="NMR82" s="176"/>
      <c r="NMS82" s="176"/>
      <c r="NMT82" s="176"/>
      <c r="NMU82" s="176"/>
      <c r="NMV82" s="176"/>
      <c r="NMW82" s="176"/>
      <c r="NMX82" s="176"/>
      <c r="NMY82" s="176"/>
      <c r="NMZ82" s="176"/>
      <c r="NNA82" s="176"/>
      <c r="NNB82" s="176"/>
      <c r="NNC82" s="176"/>
      <c r="NND82" s="176"/>
      <c r="NNE82" s="176"/>
      <c r="NNF82" s="176"/>
      <c r="NNG82" s="176"/>
      <c r="NNH82" s="176"/>
      <c r="NNI82" s="176"/>
      <c r="NNJ82" s="176"/>
      <c r="NNK82" s="176"/>
      <c r="NNL82" s="176"/>
      <c r="NNM82" s="176"/>
      <c r="NNN82" s="176"/>
      <c r="NNO82" s="176"/>
      <c r="NNP82" s="176"/>
      <c r="NNQ82" s="176"/>
      <c r="NNR82" s="176"/>
      <c r="NNS82" s="176"/>
      <c r="NNT82" s="176"/>
      <c r="NNU82" s="176"/>
      <c r="NNV82" s="176"/>
      <c r="NNW82" s="176"/>
      <c r="NNX82" s="176"/>
      <c r="NNY82" s="176"/>
      <c r="NNZ82" s="176"/>
      <c r="NOA82" s="176"/>
      <c r="NOB82" s="176"/>
      <c r="NOC82" s="176"/>
      <c r="NOD82" s="176"/>
      <c r="NOE82" s="176"/>
      <c r="NOF82" s="176"/>
      <c r="NOG82" s="176"/>
      <c r="NOH82" s="176"/>
      <c r="NOI82" s="176"/>
      <c r="NOJ82" s="176"/>
      <c r="NOK82" s="176"/>
      <c r="NOL82" s="176"/>
      <c r="NOM82" s="176"/>
      <c r="NON82" s="176"/>
      <c r="NOO82" s="176"/>
      <c r="NOP82" s="176"/>
      <c r="NOQ82" s="176"/>
      <c r="NOR82" s="176"/>
      <c r="NOS82" s="176"/>
      <c r="NOT82" s="176"/>
      <c r="NOU82" s="176"/>
      <c r="NOV82" s="176"/>
      <c r="NOW82" s="176"/>
      <c r="NOX82" s="176"/>
      <c r="NOY82" s="176"/>
      <c r="NOZ82" s="176"/>
      <c r="NPA82" s="176"/>
      <c r="NPB82" s="176"/>
      <c r="NPC82" s="176"/>
      <c r="NPD82" s="176"/>
      <c r="NPE82" s="176"/>
      <c r="NPF82" s="176"/>
      <c r="NPG82" s="176"/>
      <c r="NPH82" s="176"/>
      <c r="NPI82" s="176"/>
      <c r="NPJ82" s="176"/>
      <c r="NPK82" s="176"/>
      <c r="NPL82" s="176"/>
      <c r="NPM82" s="176"/>
      <c r="NPN82" s="176"/>
      <c r="NPO82" s="176"/>
      <c r="NPP82" s="176"/>
      <c r="NPQ82" s="176"/>
      <c r="NPR82" s="176"/>
      <c r="NPS82" s="176"/>
      <c r="NPT82" s="176"/>
      <c r="NPU82" s="176"/>
      <c r="NPV82" s="176"/>
      <c r="NPW82" s="176"/>
      <c r="NPX82" s="176"/>
      <c r="NPY82" s="176"/>
      <c r="NPZ82" s="176"/>
      <c r="NQA82" s="176"/>
      <c r="NQB82" s="176"/>
      <c r="NQC82" s="176"/>
      <c r="NQD82" s="176"/>
      <c r="NQE82" s="176"/>
      <c r="NQF82" s="176"/>
      <c r="NQG82" s="176"/>
      <c r="NQH82" s="176"/>
      <c r="NQI82" s="176"/>
      <c r="NQJ82" s="176"/>
      <c r="NQK82" s="176"/>
      <c r="NQL82" s="176"/>
      <c r="NQM82" s="176"/>
      <c r="NQN82" s="176"/>
      <c r="NQO82" s="176"/>
      <c r="NQP82" s="176"/>
      <c r="NQQ82" s="176"/>
      <c r="NQR82" s="176"/>
      <c r="NQS82" s="176"/>
      <c r="NQT82" s="176"/>
      <c r="NQU82" s="176"/>
      <c r="NQV82" s="176"/>
      <c r="NQW82" s="176"/>
      <c r="NQX82" s="176"/>
      <c r="NQY82" s="176"/>
      <c r="NQZ82" s="176"/>
      <c r="NRA82" s="176"/>
      <c r="NRB82" s="176"/>
      <c r="NRC82" s="176"/>
      <c r="NRD82" s="176"/>
      <c r="NRE82" s="176"/>
      <c r="NRF82" s="176"/>
      <c r="NRG82" s="176"/>
      <c r="NRH82" s="176"/>
      <c r="NRI82" s="176"/>
      <c r="NRJ82" s="176"/>
      <c r="NRK82" s="176"/>
      <c r="NRL82" s="176"/>
      <c r="NRM82" s="176"/>
      <c r="NRN82" s="176"/>
      <c r="NRO82" s="176"/>
      <c r="NRP82" s="176"/>
      <c r="NRQ82" s="176"/>
      <c r="NRR82" s="176"/>
      <c r="NRS82" s="176"/>
      <c r="NRT82" s="176"/>
      <c r="NRU82" s="176"/>
      <c r="NRV82" s="176"/>
      <c r="NRW82" s="176"/>
      <c r="NRX82" s="176"/>
      <c r="NRY82" s="176"/>
      <c r="NRZ82" s="176"/>
      <c r="NSA82" s="176"/>
      <c r="NSB82" s="176"/>
      <c r="NSC82" s="176"/>
      <c r="NSD82" s="176"/>
      <c r="NSE82" s="176"/>
      <c r="NSF82" s="176"/>
      <c r="NSG82" s="176"/>
      <c r="NSH82" s="176"/>
      <c r="NSI82" s="176"/>
      <c r="NSJ82" s="176"/>
      <c r="NSK82" s="176"/>
      <c r="NSL82" s="176"/>
      <c r="NSM82" s="176"/>
      <c r="NSN82" s="176"/>
      <c r="NSO82" s="176"/>
      <c r="NSP82" s="176"/>
      <c r="NSQ82" s="176"/>
      <c r="NSR82" s="176"/>
      <c r="NSS82" s="176"/>
      <c r="NST82" s="176"/>
      <c r="NSU82" s="176"/>
      <c r="NSV82" s="176"/>
      <c r="NSW82" s="176"/>
      <c r="NSX82" s="176"/>
      <c r="NSY82" s="176"/>
      <c r="NSZ82" s="176"/>
      <c r="NTA82" s="176"/>
      <c r="NTB82" s="176"/>
      <c r="NTC82" s="176"/>
      <c r="NTD82" s="176"/>
      <c r="NTE82" s="176"/>
      <c r="NTF82" s="176"/>
      <c r="NTG82" s="176"/>
      <c r="NTH82" s="176"/>
      <c r="NTI82" s="176"/>
      <c r="NTJ82" s="176"/>
      <c r="NTK82" s="176"/>
      <c r="NTL82" s="176"/>
      <c r="NTM82" s="176"/>
      <c r="NTN82" s="176"/>
      <c r="NTO82" s="176"/>
      <c r="NTP82" s="176"/>
      <c r="NTQ82" s="176"/>
      <c r="NTR82" s="176"/>
      <c r="NTS82" s="176"/>
      <c r="NTT82" s="176"/>
      <c r="NTU82" s="176"/>
      <c r="NTV82" s="176"/>
      <c r="NTW82" s="176"/>
      <c r="NTX82" s="176"/>
      <c r="NTY82" s="176"/>
      <c r="NTZ82" s="176"/>
      <c r="NUA82" s="176"/>
      <c r="NUB82" s="176"/>
      <c r="NUC82" s="176"/>
      <c r="NUD82" s="176"/>
      <c r="NUE82" s="176"/>
      <c r="NUF82" s="176"/>
      <c r="NUG82" s="176"/>
      <c r="NUH82" s="176"/>
      <c r="NUI82" s="176"/>
      <c r="NUJ82" s="176"/>
      <c r="NUK82" s="176"/>
      <c r="NUL82" s="176"/>
      <c r="NUM82" s="176"/>
      <c r="NUN82" s="176"/>
      <c r="NUO82" s="176"/>
      <c r="NUP82" s="176"/>
      <c r="NUQ82" s="176"/>
      <c r="NUR82" s="176"/>
      <c r="NUS82" s="176"/>
      <c r="NUT82" s="176"/>
      <c r="NUU82" s="176"/>
      <c r="NUV82" s="176"/>
      <c r="NUW82" s="176"/>
      <c r="NUX82" s="176"/>
      <c r="NUY82" s="176"/>
      <c r="NUZ82" s="176"/>
      <c r="NVA82" s="176"/>
      <c r="NVB82" s="176"/>
      <c r="NVC82" s="176"/>
      <c r="NVD82" s="176"/>
      <c r="NVE82" s="176"/>
      <c r="NVF82" s="176"/>
      <c r="NVG82" s="176"/>
      <c r="NVH82" s="176"/>
      <c r="NVI82" s="176"/>
      <c r="NVJ82" s="176"/>
      <c r="NVK82" s="176"/>
      <c r="NVL82" s="176"/>
      <c r="NVM82" s="176"/>
      <c r="NVN82" s="176"/>
      <c r="NVO82" s="176"/>
      <c r="NVP82" s="176"/>
      <c r="NVQ82" s="176"/>
      <c r="NVR82" s="176"/>
      <c r="NVS82" s="176"/>
      <c r="NVT82" s="176"/>
      <c r="NVU82" s="176"/>
      <c r="NVV82" s="176"/>
      <c r="NVW82" s="176"/>
      <c r="NVX82" s="176"/>
      <c r="NVY82" s="176"/>
      <c r="NVZ82" s="176"/>
      <c r="NWA82" s="176"/>
      <c r="NWB82" s="176"/>
      <c r="NWC82" s="176"/>
      <c r="NWD82" s="176"/>
      <c r="NWE82" s="176"/>
      <c r="NWF82" s="176"/>
      <c r="NWG82" s="176"/>
      <c r="NWH82" s="176"/>
      <c r="NWI82" s="176"/>
      <c r="NWJ82" s="176"/>
      <c r="NWK82" s="176"/>
      <c r="NWL82" s="176"/>
      <c r="NWM82" s="176"/>
      <c r="NWN82" s="176"/>
      <c r="NWO82" s="176"/>
      <c r="NWP82" s="176"/>
      <c r="NWQ82" s="176"/>
      <c r="NWR82" s="176"/>
      <c r="NWS82" s="176"/>
      <c r="NWT82" s="176"/>
      <c r="NWU82" s="176"/>
      <c r="NWV82" s="176"/>
      <c r="NWW82" s="176"/>
      <c r="NWX82" s="176"/>
      <c r="NWY82" s="176"/>
      <c r="NWZ82" s="176"/>
      <c r="NXA82" s="176"/>
      <c r="NXB82" s="176"/>
      <c r="NXC82" s="176"/>
      <c r="NXD82" s="176"/>
      <c r="NXE82" s="176"/>
      <c r="NXF82" s="176"/>
      <c r="NXG82" s="176"/>
      <c r="NXH82" s="176"/>
      <c r="NXI82" s="176"/>
      <c r="NXJ82" s="176"/>
      <c r="NXK82" s="176"/>
      <c r="NXL82" s="176"/>
      <c r="NXM82" s="176"/>
      <c r="NXN82" s="176"/>
      <c r="NXO82" s="176"/>
      <c r="NXP82" s="176"/>
      <c r="NXQ82" s="176"/>
      <c r="NXR82" s="176"/>
      <c r="NXS82" s="176"/>
      <c r="NXT82" s="176"/>
      <c r="NXU82" s="176"/>
      <c r="NXV82" s="176"/>
      <c r="NXW82" s="176"/>
      <c r="NXX82" s="176"/>
      <c r="NXY82" s="176"/>
      <c r="NXZ82" s="176"/>
      <c r="NYA82" s="176"/>
      <c r="NYB82" s="176"/>
      <c r="NYC82" s="176"/>
      <c r="NYD82" s="176"/>
      <c r="NYE82" s="176"/>
      <c r="NYF82" s="176"/>
      <c r="NYG82" s="176"/>
      <c r="NYH82" s="176"/>
      <c r="NYI82" s="176"/>
      <c r="NYJ82" s="176"/>
      <c r="NYK82" s="176"/>
      <c r="NYL82" s="176"/>
      <c r="NYM82" s="176"/>
      <c r="NYN82" s="176"/>
      <c r="NYO82" s="176"/>
      <c r="NYP82" s="176"/>
      <c r="NYQ82" s="176"/>
      <c r="NYR82" s="176"/>
      <c r="NYS82" s="176"/>
      <c r="NYT82" s="176"/>
      <c r="NYU82" s="176"/>
      <c r="NYV82" s="176"/>
      <c r="NYW82" s="176"/>
      <c r="NYX82" s="176"/>
      <c r="NYY82" s="176"/>
      <c r="NYZ82" s="176"/>
      <c r="NZA82" s="176"/>
      <c r="NZB82" s="176"/>
      <c r="NZC82" s="176"/>
      <c r="NZD82" s="176"/>
      <c r="NZE82" s="176"/>
      <c r="NZF82" s="176"/>
      <c r="NZG82" s="176"/>
      <c r="NZH82" s="176"/>
      <c r="NZI82" s="176"/>
      <c r="NZJ82" s="176"/>
      <c r="NZK82" s="176"/>
      <c r="NZL82" s="176"/>
      <c r="NZM82" s="176"/>
      <c r="NZN82" s="176"/>
      <c r="NZO82" s="176"/>
      <c r="NZP82" s="176"/>
      <c r="NZQ82" s="176"/>
      <c r="NZR82" s="176"/>
      <c r="NZS82" s="176"/>
      <c r="NZT82" s="176"/>
      <c r="NZU82" s="176"/>
      <c r="NZV82" s="176"/>
      <c r="NZW82" s="176"/>
      <c r="NZX82" s="176"/>
      <c r="NZY82" s="176"/>
      <c r="NZZ82" s="176"/>
      <c r="OAA82" s="176"/>
      <c r="OAB82" s="176"/>
      <c r="OAC82" s="176"/>
      <c r="OAD82" s="176"/>
      <c r="OAE82" s="176"/>
      <c r="OAF82" s="176"/>
      <c r="OAG82" s="176"/>
      <c r="OAH82" s="176"/>
      <c r="OAI82" s="176"/>
      <c r="OAJ82" s="176"/>
      <c r="OAK82" s="176"/>
      <c r="OAL82" s="176"/>
      <c r="OAM82" s="176"/>
      <c r="OAN82" s="176"/>
      <c r="OAO82" s="176"/>
      <c r="OAP82" s="176"/>
      <c r="OAQ82" s="176"/>
      <c r="OAR82" s="176"/>
      <c r="OAS82" s="176"/>
      <c r="OAT82" s="176"/>
      <c r="OAU82" s="176"/>
      <c r="OAV82" s="176"/>
      <c r="OAW82" s="176"/>
      <c r="OAX82" s="176"/>
      <c r="OAY82" s="176"/>
      <c r="OAZ82" s="176"/>
      <c r="OBA82" s="176"/>
      <c r="OBB82" s="176"/>
      <c r="OBC82" s="176"/>
      <c r="OBD82" s="176"/>
      <c r="OBE82" s="176"/>
      <c r="OBF82" s="176"/>
      <c r="OBG82" s="176"/>
      <c r="OBH82" s="176"/>
      <c r="OBI82" s="176"/>
      <c r="OBJ82" s="176"/>
      <c r="OBK82" s="176"/>
      <c r="OBL82" s="176"/>
      <c r="OBM82" s="176"/>
      <c r="OBN82" s="176"/>
      <c r="OBO82" s="176"/>
      <c r="OBP82" s="176"/>
      <c r="OBQ82" s="176"/>
      <c r="OBR82" s="176"/>
      <c r="OBS82" s="176"/>
      <c r="OBT82" s="176"/>
      <c r="OBU82" s="176"/>
      <c r="OBV82" s="176"/>
      <c r="OBW82" s="176"/>
      <c r="OBX82" s="176"/>
      <c r="OBY82" s="176"/>
      <c r="OBZ82" s="176"/>
      <c r="OCA82" s="176"/>
      <c r="OCB82" s="176"/>
      <c r="OCC82" s="176"/>
      <c r="OCD82" s="176"/>
      <c r="OCE82" s="176"/>
      <c r="OCF82" s="176"/>
      <c r="OCG82" s="176"/>
      <c r="OCH82" s="176"/>
      <c r="OCI82" s="176"/>
      <c r="OCJ82" s="176"/>
      <c r="OCK82" s="176"/>
      <c r="OCL82" s="176"/>
      <c r="OCM82" s="176"/>
      <c r="OCN82" s="176"/>
      <c r="OCO82" s="176"/>
      <c r="OCP82" s="176"/>
      <c r="OCQ82" s="176"/>
      <c r="OCR82" s="176"/>
      <c r="OCS82" s="176"/>
      <c r="OCT82" s="176"/>
      <c r="OCU82" s="176"/>
      <c r="OCV82" s="176"/>
      <c r="OCW82" s="176"/>
      <c r="OCX82" s="176"/>
      <c r="OCY82" s="176"/>
      <c r="OCZ82" s="176"/>
      <c r="ODA82" s="176"/>
      <c r="ODB82" s="176"/>
      <c r="ODC82" s="176"/>
      <c r="ODD82" s="176"/>
      <c r="ODE82" s="176"/>
      <c r="ODF82" s="176"/>
      <c r="ODG82" s="176"/>
      <c r="ODH82" s="176"/>
      <c r="ODI82" s="176"/>
      <c r="ODJ82" s="176"/>
      <c r="ODK82" s="176"/>
      <c r="ODL82" s="176"/>
      <c r="ODM82" s="176"/>
      <c r="ODN82" s="176"/>
      <c r="ODO82" s="176"/>
      <c r="ODP82" s="176"/>
      <c r="ODQ82" s="176"/>
      <c r="ODR82" s="176"/>
      <c r="ODS82" s="176"/>
      <c r="ODT82" s="176"/>
      <c r="ODU82" s="176"/>
      <c r="ODV82" s="176"/>
      <c r="ODW82" s="176"/>
      <c r="ODX82" s="176"/>
      <c r="ODY82" s="176"/>
      <c r="ODZ82" s="176"/>
      <c r="OEA82" s="176"/>
      <c r="OEB82" s="176"/>
      <c r="OEC82" s="176"/>
      <c r="OED82" s="176"/>
      <c r="OEE82" s="176"/>
      <c r="OEF82" s="176"/>
      <c r="OEG82" s="176"/>
      <c r="OEH82" s="176"/>
      <c r="OEI82" s="176"/>
      <c r="OEJ82" s="176"/>
      <c r="OEK82" s="176"/>
      <c r="OEL82" s="176"/>
      <c r="OEM82" s="176"/>
      <c r="OEN82" s="176"/>
      <c r="OEO82" s="176"/>
      <c r="OEP82" s="176"/>
      <c r="OEQ82" s="176"/>
      <c r="OER82" s="176"/>
      <c r="OES82" s="176"/>
      <c r="OET82" s="176"/>
      <c r="OEU82" s="176"/>
      <c r="OEV82" s="176"/>
      <c r="OEW82" s="176"/>
      <c r="OEX82" s="176"/>
      <c r="OEY82" s="176"/>
      <c r="OEZ82" s="176"/>
      <c r="OFA82" s="176"/>
      <c r="OFB82" s="176"/>
      <c r="OFC82" s="176"/>
      <c r="OFD82" s="176"/>
      <c r="OFE82" s="176"/>
      <c r="OFF82" s="176"/>
      <c r="OFG82" s="176"/>
      <c r="OFH82" s="176"/>
      <c r="OFI82" s="176"/>
      <c r="OFJ82" s="176"/>
      <c r="OFK82" s="176"/>
      <c r="OFL82" s="176"/>
      <c r="OFM82" s="176"/>
      <c r="OFN82" s="176"/>
      <c r="OFO82" s="176"/>
      <c r="OFP82" s="176"/>
      <c r="OFQ82" s="176"/>
      <c r="OFR82" s="176"/>
      <c r="OFS82" s="176"/>
      <c r="OFT82" s="176"/>
      <c r="OFU82" s="176"/>
      <c r="OFV82" s="176"/>
      <c r="OFW82" s="176"/>
      <c r="OFX82" s="176"/>
      <c r="OFY82" s="176"/>
      <c r="OFZ82" s="176"/>
      <c r="OGA82" s="176"/>
      <c r="OGB82" s="176"/>
      <c r="OGC82" s="176"/>
      <c r="OGD82" s="176"/>
      <c r="OGE82" s="176"/>
      <c r="OGF82" s="176"/>
      <c r="OGG82" s="176"/>
      <c r="OGH82" s="176"/>
      <c r="OGI82" s="176"/>
      <c r="OGJ82" s="176"/>
      <c r="OGK82" s="176"/>
      <c r="OGL82" s="176"/>
      <c r="OGM82" s="176"/>
      <c r="OGN82" s="176"/>
      <c r="OGO82" s="176"/>
      <c r="OGP82" s="176"/>
      <c r="OGQ82" s="176"/>
      <c r="OGR82" s="176"/>
      <c r="OGS82" s="176"/>
      <c r="OGT82" s="176"/>
      <c r="OGU82" s="176"/>
      <c r="OGV82" s="176"/>
      <c r="OGW82" s="176"/>
      <c r="OGX82" s="176"/>
      <c r="OGY82" s="176"/>
      <c r="OGZ82" s="176"/>
      <c r="OHA82" s="176"/>
      <c r="OHB82" s="176"/>
      <c r="OHC82" s="176"/>
      <c r="OHD82" s="176"/>
      <c r="OHE82" s="176"/>
      <c r="OHF82" s="176"/>
      <c r="OHG82" s="176"/>
      <c r="OHH82" s="176"/>
      <c r="OHI82" s="176"/>
      <c r="OHJ82" s="176"/>
      <c r="OHK82" s="176"/>
      <c r="OHL82" s="176"/>
      <c r="OHM82" s="176"/>
      <c r="OHN82" s="176"/>
      <c r="OHO82" s="176"/>
      <c r="OHP82" s="176"/>
      <c r="OHQ82" s="176"/>
      <c r="OHR82" s="176"/>
      <c r="OHS82" s="176"/>
      <c r="OHT82" s="176"/>
      <c r="OHU82" s="176"/>
      <c r="OHV82" s="176"/>
      <c r="OHW82" s="176"/>
      <c r="OHX82" s="176"/>
      <c r="OHY82" s="176"/>
      <c r="OHZ82" s="176"/>
      <c r="OIA82" s="176"/>
      <c r="OIB82" s="176"/>
      <c r="OIC82" s="176"/>
      <c r="OID82" s="176"/>
      <c r="OIE82" s="176"/>
      <c r="OIF82" s="176"/>
      <c r="OIG82" s="176"/>
      <c r="OIH82" s="176"/>
      <c r="OII82" s="176"/>
      <c r="OIJ82" s="176"/>
      <c r="OIK82" s="176"/>
      <c r="OIL82" s="176"/>
      <c r="OIM82" s="176"/>
      <c r="OIN82" s="176"/>
      <c r="OIO82" s="176"/>
      <c r="OIP82" s="176"/>
      <c r="OIQ82" s="176"/>
      <c r="OIR82" s="176"/>
      <c r="OIS82" s="176"/>
      <c r="OIT82" s="176"/>
      <c r="OIU82" s="176"/>
      <c r="OIV82" s="176"/>
      <c r="OIW82" s="176"/>
      <c r="OIX82" s="176"/>
      <c r="OIY82" s="176"/>
      <c r="OIZ82" s="176"/>
      <c r="OJA82" s="176"/>
      <c r="OJB82" s="176"/>
      <c r="OJC82" s="176"/>
      <c r="OJD82" s="176"/>
      <c r="OJE82" s="176"/>
      <c r="OJF82" s="176"/>
      <c r="OJG82" s="176"/>
      <c r="OJH82" s="176"/>
      <c r="OJI82" s="176"/>
      <c r="OJJ82" s="176"/>
      <c r="OJK82" s="176"/>
      <c r="OJL82" s="176"/>
      <c r="OJM82" s="176"/>
      <c r="OJN82" s="176"/>
      <c r="OJO82" s="176"/>
      <c r="OJP82" s="176"/>
      <c r="OJQ82" s="176"/>
      <c r="OJR82" s="176"/>
      <c r="OJS82" s="176"/>
      <c r="OJT82" s="176"/>
      <c r="OJU82" s="176"/>
      <c r="OJV82" s="176"/>
      <c r="OJW82" s="176"/>
      <c r="OJX82" s="176"/>
      <c r="OJY82" s="176"/>
      <c r="OJZ82" s="176"/>
      <c r="OKA82" s="176"/>
      <c r="OKB82" s="176"/>
      <c r="OKC82" s="176"/>
      <c r="OKD82" s="176"/>
      <c r="OKE82" s="176"/>
      <c r="OKF82" s="176"/>
      <c r="OKG82" s="176"/>
      <c r="OKH82" s="176"/>
      <c r="OKI82" s="176"/>
      <c r="OKJ82" s="176"/>
      <c r="OKK82" s="176"/>
      <c r="OKL82" s="176"/>
      <c r="OKM82" s="176"/>
      <c r="OKN82" s="176"/>
      <c r="OKO82" s="176"/>
      <c r="OKP82" s="176"/>
      <c r="OKQ82" s="176"/>
      <c r="OKR82" s="176"/>
      <c r="OKS82" s="176"/>
      <c r="OKT82" s="176"/>
      <c r="OKU82" s="176"/>
      <c r="OKV82" s="176"/>
      <c r="OKW82" s="176"/>
      <c r="OKX82" s="176"/>
      <c r="OKY82" s="176"/>
      <c r="OKZ82" s="176"/>
      <c r="OLA82" s="176"/>
      <c r="OLB82" s="176"/>
      <c r="OLC82" s="176"/>
      <c r="OLD82" s="176"/>
      <c r="OLE82" s="176"/>
      <c r="OLF82" s="176"/>
      <c r="OLG82" s="176"/>
      <c r="OLH82" s="176"/>
      <c r="OLI82" s="176"/>
      <c r="OLJ82" s="176"/>
      <c r="OLK82" s="176"/>
      <c r="OLL82" s="176"/>
      <c r="OLM82" s="176"/>
      <c r="OLN82" s="176"/>
      <c r="OLO82" s="176"/>
      <c r="OLP82" s="176"/>
      <c r="OLQ82" s="176"/>
      <c r="OLR82" s="176"/>
      <c r="OLS82" s="176"/>
      <c r="OLT82" s="176"/>
      <c r="OLU82" s="176"/>
      <c r="OLV82" s="176"/>
      <c r="OLW82" s="176"/>
      <c r="OLX82" s="176"/>
      <c r="OLY82" s="176"/>
      <c r="OLZ82" s="176"/>
      <c r="OMA82" s="176"/>
      <c r="OMB82" s="176"/>
      <c r="OMC82" s="176"/>
      <c r="OMD82" s="176"/>
      <c r="OME82" s="176"/>
      <c r="OMF82" s="176"/>
      <c r="OMG82" s="176"/>
      <c r="OMH82" s="176"/>
      <c r="OMI82" s="176"/>
      <c r="OMJ82" s="176"/>
      <c r="OMK82" s="176"/>
      <c r="OML82" s="176"/>
      <c r="OMM82" s="176"/>
      <c r="OMN82" s="176"/>
      <c r="OMO82" s="176"/>
      <c r="OMP82" s="176"/>
      <c r="OMQ82" s="176"/>
      <c r="OMR82" s="176"/>
      <c r="OMS82" s="176"/>
      <c r="OMT82" s="176"/>
      <c r="OMU82" s="176"/>
      <c r="OMV82" s="176"/>
      <c r="OMW82" s="176"/>
      <c r="OMX82" s="176"/>
      <c r="OMY82" s="176"/>
      <c r="OMZ82" s="176"/>
      <c r="ONA82" s="176"/>
      <c r="ONB82" s="176"/>
      <c r="ONC82" s="176"/>
      <c r="OND82" s="176"/>
      <c r="ONE82" s="176"/>
      <c r="ONF82" s="176"/>
      <c r="ONG82" s="176"/>
      <c r="ONH82" s="176"/>
      <c r="ONI82" s="176"/>
      <c r="ONJ82" s="176"/>
      <c r="ONK82" s="176"/>
      <c r="ONL82" s="176"/>
      <c r="ONM82" s="176"/>
      <c r="ONN82" s="176"/>
      <c r="ONO82" s="176"/>
      <c r="ONP82" s="176"/>
      <c r="ONQ82" s="176"/>
      <c r="ONR82" s="176"/>
      <c r="ONS82" s="176"/>
      <c r="ONT82" s="176"/>
      <c r="ONU82" s="176"/>
      <c r="ONV82" s="176"/>
      <c r="ONW82" s="176"/>
      <c r="ONX82" s="176"/>
      <c r="ONY82" s="176"/>
      <c r="ONZ82" s="176"/>
      <c r="OOA82" s="176"/>
      <c r="OOB82" s="176"/>
      <c r="OOC82" s="176"/>
      <c r="OOD82" s="176"/>
      <c r="OOE82" s="176"/>
      <c r="OOF82" s="176"/>
      <c r="OOG82" s="176"/>
      <c r="OOH82" s="176"/>
      <c r="OOI82" s="176"/>
      <c r="OOJ82" s="176"/>
      <c r="OOK82" s="176"/>
      <c r="OOL82" s="176"/>
      <c r="OOM82" s="176"/>
      <c r="OON82" s="176"/>
      <c r="OOO82" s="176"/>
      <c r="OOP82" s="176"/>
      <c r="OOQ82" s="176"/>
      <c r="OOR82" s="176"/>
      <c r="OOS82" s="176"/>
      <c r="OOT82" s="176"/>
      <c r="OOU82" s="176"/>
      <c r="OOV82" s="176"/>
      <c r="OOW82" s="176"/>
      <c r="OOX82" s="176"/>
      <c r="OOY82" s="176"/>
      <c r="OOZ82" s="176"/>
      <c r="OPA82" s="176"/>
      <c r="OPB82" s="176"/>
      <c r="OPC82" s="176"/>
      <c r="OPD82" s="176"/>
      <c r="OPE82" s="176"/>
      <c r="OPF82" s="176"/>
      <c r="OPG82" s="176"/>
      <c r="OPH82" s="176"/>
      <c r="OPI82" s="176"/>
      <c r="OPJ82" s="176"/>
      <c r="OPK82" s="176"/>
      <c r="OPL82" s="176"/>
      <c r="OPM82" s="176"/>
      <c r="OPN82" s="176"/>
      <c r="OPO82" s="176"/>
      <c r="OPP82" s="176"/>
      <c r="OPQ82" s="176"/>
      <c r="OPR82" s="176"/>
      <c r="OPS82" s="176"/>
      <c r="OPT82" s="176"/>
      <c r="OPU82" s="176"/>
      <c r="OPV82" s="176"/>
      <c r="OPW82" s="176"/>
      <c r="OPX82" s="176"/>
      <c r="OPY82" s="176"/>
      <c r="OPZ82" s="176"/>
      <c r="OQA82" s="176"/>
      <c r="OQB82" s="176"/>
      <c r="OQC82" s="176"/>
      <c r="OQD82" s="176"/>
      <c r="OQE82" s="176"/>
      <c r="OQF82" s="176"/>
      <c r="OQG82" s="176"/>
      <c r="OQH82" s="176"/>
      <c r="OQI82" s="176"/>
      <c r="OQJ82" s="176"/>
      <c r="OQK82" s="176"/>
      <c r="OQL82" s="176"/>
      <c r="OQM82" s="176"/>
      <c r="OQN82" s="176"/>
      <c r="OQO82" s="176"/>
      <c r="OQP82" s="176"/>
      <c r="OQQ82" s="176"/>
      <c r="OQR82" s="176"/>
      <c r="OQS82" s="176"/>
      <c r="OQT82" s="176"/>
      <c r="OQU82" s="176"/>
      <c r="OQV82" s="176"/>
      <c r="OQW82" s="176"/>
      <c r="OQX82" s="176"/>
      <c r="OQY82" s="176"/>
      <c r="OQZ82" s="176"/>
      <c r="ORA82" s="176"/>
      <c r="ORB82" s="176"/>
      <c r="ORC82" s="176"/>
      <c r="ORD82" s="176"/>
      <c r="ORE82" s="176"/>
      <c r="ORF82" s="176"/>
      <c r="ORG82" s="176"/>
      <c r="ORH82" s="176"/>
      <c r="ORI82" s="176"/>
      <c r="ORJ82" s="176"/>
      <c r="ORK82" s="176"/>
      <c r="ORL82" s="176"/>
      <c r="ORM82" s="176"/>
      <c r="ORN82" s="176"/>
      <c r="ORO82" s="176"/>
      <c r="ORP82" s="176"/>
      <c r="ORQ82" s="176"/>
      <c r="ORR82" s="176"/>
      <c r="ORS82" s="176"/>
      <c r="ORT82" s="176"/>
      <c r="ORU82" s="176"/>
      <c r="ORV82" s="176"/>
      <c r="ORW82" s="176"/>
      <c r="ORX82" s="176"/>
      <c r="ORY82" s="176"/>
      <c r="ORZ82" s="176"/>
      <c r="OSA82" s="176"/>
      <c r="OSB82" s="176"/>
      <c r="OSC82" s="176"/>
      <c r="OSD82" s="176"/>
      <c r="OSE82" s="176"/>
      <c r="OSF82" s="176"/>
      <c r="OSG82" s="176"/>
      <c r="OSH82" s="176"/>
      <c r="OSI82" s="176"/>
      <c r="OSJ82" s="176"/>
      <c r="OSK82" s="176"/>
      <c r="OSL82" s="176"/>
      <c r="OSM82" s="176"/>
      <c r="OSN82" s="176"/>
      <c r="OSO82" s="176"/>
      <c r="OSP82" s="176"/>
      <c r="OSQ82" s="176"/>
      <c r="OSR82" s="176"/>
      <c r="OSS82" s="176"/>
      <c r="OST82" s="176"/>
      <c r="OSU82" s="176"/>
      <c r="OSV82" s="176"/>
      <c r="OSW82" s="176"/>
      <c r="OSX82" s="176"/>
      <c r="OSY82" s="176"/>
      <c r="OSZ82" s="176"/>
      <c r="OTA82" s="176"/>
      <c r="OTB82" s="176"/>
      <c r="OTC82" s="176"/>
      <c r="OTD82" s="176"/>
      <c r="OTE82" s="176"/>
      <c r="OTF82" s="176"/>
      <c r="OTG82" s="176"/>
      <c r="OTH82" s="176"/>
      <c r="OTI82" s="176"/>
      <c r="OTJ82" s="176"/>
      <c r="OTK82" s="176"/>
      <c r="OTL82" s="176"/>
      <c r="OTM82" s="176"/>
      <c r="OTN82" s="176"/>
      <c r="OTO82" s="176"/>
      <c r="OTP82" s="176"/>
      <c r="OTQ82" s="176"/>
      <c r="OTR82" s="176"/>
      <c r="OTS82" s="176"/>
      <c r="OTT82" s="176"/>
      <c r="OTU82" s="176"/>
      <c r="OTV82" s="176"/>
      <c r="OTW82" s="176"/>
      <c r="OTX82" s="176"/>
      <c r="OTY82" s="176"/>
      <c r="OTZ82" s="176"/>
      <c r="OUA82" s="176"/>
      <c r="OUB82" s="176"/>
      <c r="OUC82" s="176"/>
      <c r="OUD82" s="176"/>
      <c r="OUE82" s="176"/>
      <c r="OUF82" s="176"/>
      <c r="OUG82" s="176"/>
      <c r="OUH82" s="176"/>
      <c r="OUI82" s="176"/>
      <c r="OUJ82" s="176"/>
      <c r="OUK82" s="176"/>
      <c r="OUL82" s="176"/>
      <c r="OUM82" s="176"/>
      <c r="OUN82" s="176"/>
      <c r="OUO82" s="176"/>
      <c r="OUP82" s="176"/>
      <c r="OUQ82" s="176"/>
      <c r="OUR82" s="176"/>
      <c r="OUS82" s="176"/>
      <c r="OUT82" s="176"/>
      <c r="OUU82" s="176"/>
      <c r="OUV82" s="176"/>
      <c r="OUW82" s="176"/>
      <c r="OUX82" s="176"/>
      <c r="OUY82" s="176"/>
      <c r="OUZ82" s="176"/>
      <c r="OVA82" s="176"/>
      <c r="OVB82" s="176"/>
      <c r="OVC82" s="176"/>
      <c r="OVD82" s="176"/>
      <c r="OVE82" s="176"/>
      <c r="OVF82" s="176"/>
      <c r="OVG82" s="176"/>
      <c r="OVH82" s="176"/>
      <c r="OVI82" s="176"/>
      <c r="OVJ82" s="176"/>
      <c r="OVK82" s="176"/>
      <c r="OVL82" s="176"/>
      <c r="OVM82" s="176"/>
      <c r="OVN82" s="176"/>
      <c r="OVO82" s="176"/>
      <c r="OVP82" s="176"/>
      <c r="OVQ82" s="176"/>
      <c r="OVR82" s="176"/>
      <c r="OVS82" s="176"/>
      <c r="OVT82" s="176"/>
      <c r="OVU82" s="176"/>
      <c r="OVV82" s="176"/>
      <c r="OVW82" s="176"/>
      <c r="OVX82" s="176"/>
      <c r="OVY82" s="176"/>
      <c r="OVZ82" s="176"/>
      <c r="OWA82" s="176"/>
      <c r="OWB82" s="176"/>
      <c r="OWC82" s="176"/>
      <c r="OWD82" s="176"/>
      <c r="OWE82" s="176"/>
      <c r="OWF82" s="176"/>
      <c r="OWG82" s="176"/>
      <c r="OWH82" s="176"/>
      <c r="OWI82" s="176"/>
      <c r="OWJ82" s="176"/>
      <c r="OWK82" s="176"/>
      <c r="OWL82" s="176"/>
      <c r="OWM82" s="176"/>
      <c r="OWN82" s="176"/>
      <c r="OWO82" s="176"/>
      <c r="OWP82" s="176"/>
      <c r="OWQ82" s="176"/>
      <c r="OWR82" s="176"/>
      <c r="OWS82" s="176"/>
      <c r="OWT82" s="176"/>
      <c r="OWU82" s="176"/>
      <c r="OWV82" s="176"/>
      <c r="OWW82" s="176"/>
      <c r="OWX82" s="176"/>
      <c r="OWY82" s="176"/>
      <c r="OWZ82" s="176"/>
      <c r="OXA82" s="176"/>
      <c r="OXB82" s="176"/>
      <c r="OXC82" s="176"/>
      <c r="OXD82" s="176"/>
      <c r="OXE82" s="176"/>
      <c r="OXF82" s="176"/>
      <c r="OXG82" s="176"/>
      <c r="OXH82" s="176"/>
      <c r="OXI82" s="176"/>
      <c r="OXJ82" s="176"/>
      <c r="OXK82" s="176"/>
      <c r="OXL82" s="176"/>
      <c r="OXM82" s="176"/>
      <c r="OXN82" s="176"/>
      <c r="OXO82" s="176"/>
      <c r="OXP82" s="176"/>
      <c r="OXQ82" s="176"/>
      <c r="OXR82" s="176"/>
      <c r="OXS82" s="176"/>
      <c r="OXT82" s="176"/>
      <c r="OXU82" s="176"/>
      <c r="OXV82" s="176"/>
      <c r="OXW82" s="176"/>
      <c r="OXX82" s="176"/>
      <c r="OXY82" s="176"/>
      <c r="OXZ82" s="176"/>
      <c r="OYA82" s="176"/>
      <c r="OYB82" s="176"/>
      <c r="OYC82" s="176"/>
      <c r="OYD82" s="176"/>
      <c r="OYE82" s="176"/>
      <c r="OYF82" s="176"/>
      <c r="OYG82" s="176"/>
      <c r="OYH82" s="176"/>
      <c r="OYI82" s="176"/>
      <c r="OYJ82" s="176"/>
      <c r="OYK82" s="176"/>
      <c r="OYL82" s="176"/>
      <c r="OYM82" s="176"/>
      <c r="OYN82" s="176"/>
      <c r="OYO82" s="176"/>
      <c r="OYP82" s="176"/>
      <c r="OYQ82" s="176"/>
      <c r="OYR82" s="176"/>
      <c r="OYS82" s="176"/>
      <c r="OYT82" s="176"/>
      <c r="OYU82" s="176"/>
      <c r="OYV82" s="176"/>
      <c r="OYW82" s="176"/>
      <c r="OYX82" s="176"/>
      <c r="OYY82" s="176"/>
      <c r="OYZ82" s="176"/>
      <c r="OZA82" s="176"/>
      <c r="OZB82" s="176"/>
      <c r="OZC82" s="176"/>
      <c r="OZD82" s="176"/>
      <c r="OZE82" s="176"/>
      <c r="OZF82" s="176"/>
      <c r="OZG82" s="176"/>
      <c r="OZH82" s="176"/>
      <c r="OZI82" s="176"/>
      <c r="OZJ82" s="176"/>
      <c r="OZK82" s="176"/>
      <c r="OZL82" s="176"/>
      <c r="OZM82" s="176"/>
      <c r="OZN82" s="176"/>
      <c r="OZO82" s="176"/>
      <c r="OZP82" s="176"/>
      <c r="OZQ82" s="176"/>
      <c r="OZR82" s="176"/>
      <c r="OZS82" s="176"/>
      <c r="OZT82" s="176"/>
      <c r="OZU82" s="176"/>
      <c r="OZV82" s="176"/>
      <c r="OZW82" s="176"/>
      <c r="OZX82" s="176"/>
      <c r="OZY82" s="176"/>
      <c r="OZZ82" s="176"/>
      <c r="PAA82" s="176"/>
      <c r="PAB82" s="176"/>
      <c r="PAC82" s="176"/>
      <c r="PAD82" s="176"/>
      <c r="PAE82" s="176"/>
      <c r="PAF82" s="176"/>
      <c r="PAG82" s="176"/>
      <c r="PAH82" s="176"/>
      <c r="PAI82" s="176"/>
      <c r="PAJ82" s="176"/>
      <c r="PAK82" s="176"/>
      <c r="PAL82" s="176"/>
      <c r="PAM82" s="176"/>
      <c r="PAN82" s="176"/>
      <c r="PAO82" s="176"/>
      <c r="PAP82" s="176"/>
      <c r="PAQ82" s="176"/>
      <c r="PAR82" s="176"/>
      <c r="PAS82" s="176"/>
      <c r="PAT82" s="176"/>
      <c r="PAU82" s="176"/>
      <c r="PAV82" s="176"/>
      <c r="PAW82" s="176"/>
      <c r="PAX82" s="176"/>
      <c r="PAY82" s="176"/>
      <c r="PAZ82" s="176"/>
      <c r="PBA82" s="176"/>
      <c r="PBB82" s="176"/>
      <c r="PBC82" s="176"/>
      <c r="PBD82" s="176"/>
      <c r="PBE82" s="176"/>
      <c r="PBF82" s="176"/>
      <c r="PBG82" s="176"/>
      <c r="PBH82" s="176"/>
      <c r="PBI82" s="176"/>
      <c r="PBJ82" s="176"/>
      <c r="PBK82" s="176"/>
      <c r="PBL82" s="176"/>
      <c r="PBM82" s="176"/>
      <c r="PBN82" s="176"/>
      <c r="PBO82" s="176"/>
      <c r="PBP82" s="176"/>
      <c r="PBQ82" s="176"/>
      <c r="PBR82" s="176"/>
      <c r="PBS82" s="176"/>
      <c r="PBT82" s="176"/>
      <c r="PBU82" s="176"/>
      <c r="PBV82" s="176"/>
      <c r="PBW82" s="176"/>
      <c r="PBX82" s="176"/>
      <c r="PBY82" s="176"/>
      <c r="PBZ82" s="176"/>
      <c r="PCA82" s="176"/>
      <c r="PCB82" s="176"/>
      <c r="PCC82" s="176"/>
      <c r="PCD82" s="176"/>
      <c r="PCE82" s="176"/>
      <c r="PCF82" s="176"/>
      <c r="PCG82" s="176"/>
      <c r="PCH82" s="176"/>
      <c r="PCI82" s="176"/>
      <c r="PCJ82" s="176"/>
      <c r="PCK82" s="176"/>
      <c r="PCL82" s="176"/>
      <c r="PCM82" s="176"/>
      <c r="PCN82" s="176"/>
      <c r="PCO82" s="176"/>
      <c r="PCP82" s="176"/>
      <c r="PCQ82" s="176"/>
      <c r="PCR82" s="176"/>
      <c r="PCS82" s="176"/>
      <c r="PCT82" s="176"/>
      <c r="PCU82" s="176"/>
      <c r="PCV82" s="176"/>
      <c r="PCW82" s="176"/>
      <c r="PCX82" s="176"/>
      <c r="PCY82" s="176"/>
      <c r="PCZ82" s="176"/>
      <c r="PDA82" s="176"/>
      <c r="PDB82" s="176"/>
      <c r="PDC82" s="176"/>
      <c r="PDD82" s="176"/>
      <c r="PDE82" s="176"/>
      <c r="PDF82" s="176"/>
      <c r="PDG82" s="176"/>
      <c r="PDH82" s="176"/>
      <c r="PDI82" s="176"/>
      <c r="PDJ82" s="176"/>
      <c r="PDK82" s="176"/>
      <c r="PDL82" s="176"/>
      <c r="PDM82" s="176"/>
      <c r="PDN82" s="176"/>
      <c r="PDO82" s="176"/>
      <c r="PDP82" s="176"/>
      <c r="PDQ82" s="176"/>
      <c r="PDR82" s="176"/>
      <c r="PDS82" s="176"/>
      <c r="PDT82" s="176"/>
      <c r="PDU82" s="176"/>
      <c r="PDV82" s="176"/>
      <c r="PDW82" s="176"/>
      <c r="PDX82" s="176"/>
      <c r="PDY82" s="176"/>
      <c r="PDZ82" s="176"/>
      <c r="PEA82" s="176"/>
      <c r="PEB82" s="176"/>
      <c r="PEC82" s="176"/>
      <c r="PED82" s="176"/>
      <c r="PEE82" s="176"/>
      <c r="PEF82" s="176"/>
      <c r="PEG82" s="176"/>
      <c r="PEH82" s="176"/>
      <c r="PEI82" s="176"/>
      <c r="PEJ82" s="176"/>
      <c r="PEK82" s="176"/>
      <c r="PEL82" s="176"/>
      <c r="PEM82" s="176"/>
      <c r="PEN82" s="176"/>
      <c r="PEO82" s="176"/>
      <c r="PEP82" s="176"/>
      <c r="PEQ82" s="176"/>
      <c r="PER82" s="176"/>
      <c r="PES82" s="176"/>
      <c r="PET82" s="176"/>
      <c r="PEU82" s="176"/>
      <c r="PEV82" s="176"/>
      <c r="PEW82" s="176"/>
      <c r="PEX82" s="176"/>
      <c r="PEY82" s="176"/>
      <c r="PEZ82" s="176"/>
      <c r="PFA82" s="176"/>
      <c r="PFB82" s="176"/>
      <c r="PFC82" s="176"/>
      <c r="PFD82" s="176"/>
      <c r="PFE82" s="176"/>
      <c r="PFF82" s="176"/>
      <c r="PFG82" s="176"/>
      <c r="PFH82" s="176"/>
      <c r="PFI82" s="176"/>
      <c r="PFJ82" s="176"/>
      <c r="PFK82" s="176"/>
      <c r="PFL82" s="176"/>
      <c r="PFM82" s="176"/>
      <c r="PFN82" s="176"/>
      <c r="PFO82" s="176"/>
      <c r="PFP82" s="176"/>
      <c r="PFQ82" s="176"/>
      <c r="PFR82" s="176"/>
      <c r="PFS82" s="176"/>
      <c r="PFT82" s="176"/>
      <c r="PFU82" s="176"/>
      <c r="PFV82" s="176"/>
      <c r="PFW82" s="176"/>
      <c r="PFX82" s="176"/>
      <c r="PFY82" s="176"/>
      <c r="PFZ82" s="176"/>
      <c r="PGA82" s="176"/>
      <c r="PGB82" s="176"/>
      <c r="PGC82" s="176"/>
      <c r="PGD82" s="176"/>
      <c r="PGE82" s="176"/>
      <c r="PGF82" s="176"/>
      <c r="PGG82" s="176"/>
      <c r="PGH82" s="176"/>
      <c r="PGI82" s="176"/>
      <c r="PGJ82" s="176"/>
      <c r="PGK82" s="176"/>
      <c r="PGL82" s="176"/>
      <c r="PGM82" s="176"/>
      <c r="PGN82" s="176"/>
      <c r="PGO82" s="176"/>
      <c r="PGP82" s="176"/>
      <c r="PGQ82" s="176"/>
      <c r="PGR82" s="176"/>
      <c r="PGS82" s="176"/>
      <c r="PGT82" s="176"/>
      <c r="PGU82" s="176"/>
      <c r="PGV82" s="176"/>
      <c r="PGW82" s="176"/>
      <c r="PGX82" s="176"/>
      <c r="PGY82" s="176"/>
      <c r="PGZ82" s="176"/>
      <c r="PHA82" s="176"/>
      <c r="PHB82" s="176"/>
      <c r="PHC82" s="176"/>
      <c r="PHD82" s="176"/>
      <c r="PHE82" s="176"/>
      <c r="PHF82" s="176"/>
      <c r="PHG82" s="176"/>
      <c r="PHH82" s="176"/>
      <c r="PHI82" s="176"/>
      <c r="PHJ82" s="176"/>
      <c r="PHK82" s="176"/>
      <c r="PHL82" s="176"/>
      <c r="PHM82" s="176"/>
      <c r="PHN82" s="176"/>
      <c r="PHO82" s="176"/>
      <c r="PHP82" s="176"/>
      <c r="PHQ82" s="176"/>
      <c r="PHR82" s="176"/>
      <c r="PHS82" s="176"/>
      <c r="PHT82" s="176"/>
      <c r="PHU82" s="176"/>
      <c r="PHV82" s="176"/>
      <c r="PHW82" s="176"/>
      <c r="PHX82" s="176"/>
      <c r="PHY82" s="176"/>
      <c r="PHZ82" s="176"/>
      <c r="PIA82" s="176"/>
      <c r="PIB82" s="176"/>
      <c r="PIC82" s="176"/>
      <c r="PID82" s="176"/>
      <c r="PIE82" s="176"/>
      <c r="PIF82" s="176"/>
      <c r="PIG82" s="176"/>
      <c r="PIH82" s="176"/>
      <c r="PII82" s="176"/>
      <c r="PIJ82" s="176"/>
      <c r="PIK82" s="176"/>
      <c r="PIL82" s="176"/>
      <c r="PIM82" s="176"/>
      <c r="PIN82" s="176"/>
      <c r="PIO82" s="176"/>
      <c r="PIP82" s="176"/>
      <c r="PIQ82" s="176"/>
      <c r="PIR82" s="176"/>
      <c r="PIS82" s="176"/>
      <c r="PIT82" s="176"/>
      <c r="PIU82" s="176"/>
      <c r="PIV82" s="176"/>
      <c r="PIW82" s="176"/>
      <c r="PIX82" s="176"/>
      <c r="PIY82" s="176"/>
      <c r="PIZ82" s="176"/>
      <c r="PJA82" s="176"/>
      <c r="PJB82" s="176"/>
      <c r="PJC82" s="176"/>
      <c r="PJD82" s="176"/>
      <c r="PJE82" s="176"/>
      <c r="PJF82" s="176"/>
      <c r="PJG82" s="176"/>
      <c r="PJH82" s="176"/>
      <c r="PJI82" s="176"/>
      <c r="PJJ82" s="176"/>
      <c r="PJK82" s="176"/>
      <c r="PJL82" s="176"/>
      <c r="PJM82" s="176"/>
      <c r="PJN82" s="176"/>
      <c r="PJO82" s="176"/>
      <c r="PJP82" s="176"/>
      <c r="PJQ82" s="176"/>
      <c r="PJR82" s="176"/>
      <c r="PJS82" s="176"/>
      <c r="PJT82" s="176"/>
      <c r="PJU82" s="176"/>
      <c r="PJV82" s="176"/>
      <c r="PJW82" s="176"/>
      <c r="PJX82" s="176"/>
      <c r="PJY82" s="176"/>
      <c r="PJZ82" s="176"/>
      <c r="PKA82" s="176"/>
      <c r="PKB82" s="176"/>
      <c r="PKC82" s="176"/>
      <c r="PKD82" s="176"/>
      <c r="PKE82" s="176"/>
      <c r="PKF82" s="176"/>
      <c r="PKG82" s="176"/>
      <c r="PKH82" s="176"/>
      <c r="PKI82" s="176"/>
      <c r="PKJ82" s="176"/>
      <c r="PKK82" s="176"/>
      <c r="PKL82" s="176"/>
      <c r="PKM82" s="176"/>
      <c r="PKN82" s="176"/>
      <c r="PKO82" s="176"/>
      <c r="PKP82" s="176"/>
      <c r="PKQ82" s="176"/>
      <c r="PKR82" s="176"/>
      <c r="PKS82" s="176"/>
      <c r="PKT82" s="176"/>
      <c r="PKU82" s="176"/>
      <c r="PKV82" s="176"/>
      <c r="PKW82" s="176"/>
      <c r="PKX82" s="176"/>
      <c r="PKY82" s="176"/>
      <c r="PKZ82" s="176"/>
      <c r="PLA82" s="176"/>
      <c r="PLB82" s="176"/>
      <c r="PLC82" s="176"/>
      <c r="PLD82" s="176"/>
      <c r="PLE82" s="176"/>
      <c r="PLF82" s="176"/>
      <c r="PLG82" s="176"/>
      <c r="PLH82" s="176"/>
      <c r="PLI82" s="176"/>
      <c r="PLJ82" s="176"/>
      <c r="PLK82" s="176"/>
      <c r="PLL82" s="176"/>
      <c r="PLM82" s="176"/>
      <c r="PLN82" s="176"/>
      <c r="PLO82" s="176"/>
      <c r="PLP82" s="176"/>
      <c r="PLQ82" s="176"/>
      <c r="PLR82" s="176"/>
      <c r="PLS82" s="176"/>
      <c r="PLT82" s="176"/>
      <c r="PLU82" s="176"/>
      <c r="PLV82" s="176"/>
      <c r="PLW82" s="176"/>
      <c r="PLX82" s="176"/>
      <c r="PLY82" s="176"/>
      <c r="PLZ82" s="176"/>
      <c r="PMA82" s="176"/>
      <c r="PMB82" s="176"/>
      <c r="PMC82" s="176"/>
      <c r="PMD82" s="176"/>
      <c r="PME82" s="176"/>
      <c r="PMF82" s="176"/>
      <c r="PMG82" s="176"/>
      <c r="PMH82" s="176"/>
      <c r="PMI82" s="176"/>
      <c r="PMJ82" s="176"/>
      <c r="PMK82" s="176"/>
      <c r="PML82" s="176"/>
      <c r="PMM82" s="176"/>
      <c r="PMN82" s="176"/>
      <c r="PMO82" s="176"/>
      <c r="PMP82" s="176"/>
      <c r="PMQ82" s="176"/>
      <c r="PMR82" s="176"/>
      <c r="PMS82" s="176"/>
      <c r="PMT82" s="176"/>
      <c r="PMU82" s="176"/>
      <c r="PMV82" s="176"/>
      <c r="PMW82" s="176"/>
      <c r="PMX82" s="176"/>
      <c r="PMY82" s="176"/>
      <c r="PMZ82" s="176"/>
      <c r="PNA82" s="176"/>
      <c r="PNB82" s="176"/>
      <c r="PNC82" s="176"/>
      <c r="PND82" s="176"/>
      <c r="PNE82" s="176"/>
      <c r="PNF82" s="176"/>
      <c r="PNG82" s="176"/>
      <c r="PNH82" s="176"/>
      <c r="PNI82" s="176"/>
      <c r="PNJ82" s="176"/>
      <c r="PNK82" s="176"/>
      <c r="PNL82" s="176"/>
      <c r="PNM82" s="176"/>
      <c r="PNN82" s="176"/>
      <c r="PNO82" s="176"/>
      <c r="PNP82" s="176"/>
      <c r="PNQ82" s="176"/>
      <c r="PNR82" s="176"/>
      <c r="PNS82" s="176"/>
      <c r="PNT82" s="176"/>
      <c r="PNU82" s="176"/>
      <c r="PNV82" s="176"/>
      <c r="PNW82" s="176"/>
      <c r="PNX82" s="176"/>
      <c r="PNY82" s="176"/>
      <c r="PNZ82" s="176"/>
      <c r="POA82" s="176"/>
      <c r="POB82" s="176"/>
      <c r="POC82" s="176"/>
      <c r="POD82" s="176"/>
      <c r="POE82" s="176"/>
      <c r="POF82" s="176"/>
      <c r="POG82" s="176"/>
      <c r="POH82" s="176"/>
      <c r="POI82" s="176"/>
      <c r="POJ82" s="176"/>
      <c r="POK82" s="176"/>
      <c r="POL82" s="176"/>
      <c r="POM82" s="176"/>
      <c r="PON82" s="176"/>
      <c r="POO82" s="176"/>
      <c r="POP82" s="176"/>
      <c r="POQ82" s="176"/>
      <c r="POR82" s="176"/>
      <c r="POS82" s="176"/>
      <c r="POT82" s="176"/>
      <c r="POU82" s="176"/>
      <c r="POV82" s="176"/>
      <c r="POW82" s="176"/>
      <c r="POX82" s="176"/>
      <c r="POY82" s="176"/>
      <c r="POZ82" s="176"/>
      <c r="PPA82" s="176"/>
      <c r="PPB82" s="176"/>
      <c r="PPC82" s="176"/>
      <c r="PPD82" s="176"/>
      <c r="PPE82" s="176"/>
      <c r="PPF82" s="176"/>
      <c r="PPG82" s="176"/>
      <c r="PPH82" s="176"/>
      <c r="PPI82" s="176"/>
      <c r="PPJ82" s="176"/>
      <c r="PPK82" s="176"/>
      <c r="PPL82" s="176"/>
      <c r="PPM82" s="176"/>
      <c r="PPN82" s="176"/>
      <c r="PPO82" s="176"/>
      <c r="PPP82" s="176"/>
      <c r="PPQ82" s="176"/>
      <c r="PPR82" s="176"/>
      <c r="PPS82" s="176"/>
      <c r="PPT82" s="176"/>
      <c r="PPU82" s="176"/>
      <c r="PPV82" s="176"/>
      <c r="PPW82" s="176"/>
      <c r="PPX82" s="176"/>
      <c r="PPY82" s="176"/>
      <c r="PPZ82" s="176"/>
      <c r="PQA82" s="176"/>
      <c r="PQB82" s="176"/>
      <c r="PQC82" s="176"/>
      <c r="PQD82" s="176"/>
      <c r="PQE82" s="176"/>
      <c r="PQF82" s="176"/>
      <c r="PQG82" s="176"/>
      <c r="PQH82" s="176"/>
      <c r="PQI82" s="176"/>
      <c r="PQJ82" s="176"/>
      <c r="PQK82" s="176"/>
      <c r="PQL82" s="176"/>
      <c r="PQM82" s="176"/>
      <c r="PQN82" s="176"/>
      <c r="PQO82" s="176"/>
      <c r="PQP82" s="176"/>
      <c r="PQQ82" s="176"/>
      <c r="PQR82" s="176"/>
      <c r="PQS82" s="176"/>
      <c r="PQT82" s="176"/>
      <c r="PQU82" s="176"/>
      <c r="PQV82" s="176"/>
      <c r="PQW82" s="176"/>
      <c r="PQX82" s="176"/>
      <c r="PQY82" s="176"/>
      <c r="PQZ82" s="176"/>
      <c r="PRA82" s="176"/>
      <c r="PRB82" s="176"/>
      <c r="PRC82" s="176"/>
      <c r="PRD82" s="176"/>
      <c r="PRE82" s="176"/>
      <c r="PRF82" s="176"/>
      <c r="PRG82" s="176"/>
      <c r="PRH82" s="176"/>
      <c r="PRI82" s="176"/>
      <c r="PRJ82" s="176"/>
      <c r="PRK82" s="176"/>
      <c r="PRL82" s="176"/>
      <c r="PRM82" s="176"/>
      <c r="PRN82" s="176"/>
      <c r="PRO82" s="176"/>
      <c r="PRP82" s="176"/>
      <c r="PRQ82" s="176"/>
      <c r="PRR82" s="176"/>
      <c r="PRS82" s="176"/>
      <c r="PRT82" s="176"/>
      <c r="PRU82" s="176"/>
      <c r="PRV82" s="176"/>
      <c r="PRW82" s="176"/>
      <c r="PRX82" s="176"/>
      <c r="PRY82" s="176"/>
      <c r="PRZ82" s="176"/>
      <c r="PSA82" s="176"/>
      <c r="PSB82" s="176"/>
      <c r="PSC82" s="176"/>
      <c r="PSD82" s="176"/>
      <c r="PSE82" s="176"/>
      <c r="PSF82" s="176"/>
      <c r="PSG82" s="176"/>
      <c r="PSH82" s="176"/>
      <c r="PSI82" s="176"/>
      <c r="PSJ82" s="176"/>
      <c r="PSK82" s="176"/>
      <c r="PSL82" s="176"/>
      <c r="PSM82" s="176"/>
      <c r="PSN82" s="176"/>
      <c r="PSO82" s="176"/>
      <c r="PSP82" s="176"/>
      <c r="PSQ82" s="176"/>
      <c r="PSR82" s="176"/>
      <c r="PSS82" s="176"/>
      <c r="PST82" s="176"/>
      <c r="PSU82" s="176"/>
      <c r="PSV82" s="176"/>
      <c r="PSW82" s="176"/>
      <c r="PSX82" s="176"/>
      <c r="PSY82" s="176"/>
      <c r="PSZ82" s="176"/>
      <c r="PTA82" s="176"/>
      <c r="PTB82" s="176"/>
      <c r="PTC82" s="176"/>
      <c r="PTD82" s="176"/>
      <c r="PTE82" s="176"/>
      <c r="PTF82" s="176"/>
      <c r="PTG82" s="176"/>
      <c r="PTH82" s="176"/>
      <c r="PTI82" s="176"/>
      <c r="PTJ82" s="176"/>
      <c r="PTK82" s="176"/>
      <c r="PTL82" s="176"/>
      <c r="PTM82" s="176"/>
      <c r="PTN82" s="176"/>
      <c r="PTO82" s="176"/>
      <c r="PTP82" s="176"/>
      <c r="PTQ82" s="176"/>
      <c r="PTR82" s="176"/>
      <c r="PTS82" s="176"/>
      <c r="PTT82" s="176"/>
      <c r="PTU82" s="176"/>
      <c r="PTV82" s="176"/>
      <c r="PTW82" s="176"/>
      <c r="PTX82" s="176"/>
      <c r="PTY82" s="176"/>
      <c r="PTZ82" s="176"/>
      <c r="PUA82" s="176"/>
      <c r="PUB82" s="176"/>
      <c r="PUC82" s="176"/>
      <c r="PUD82" s="176"/>
      <c r="PUE82" s="176"/>
      <c r="PUF82" s="176"/>
      <c r="PUG82" s="176"/>
      <c r="PUH82" s="176"/>
      <c r="PUI82" s="176"/>
      <c r="PUJ82" s="176"/>
      <c r="PUK82" s="176"/>
      <c r="PUL82" s="176"/>
      <c r="PUM82" s="176"/>
      <c r="PUN82" s="176"/>
      <c r="PUO82" s="176"/>
      <c r="PUP82" s="176"/>
      <c r="PUQ82" s="176"/>
      <c r="PUR82" s="176"/>
      <c r="PUS82" s="176"/>
      <c r="PUT82" s="176"/>
      <c r="PUU82" s="176"/>
      <c r="PUV82" s="176"/>
      <c r="PUW82" s="176"/>
      <c r="PUX82" s="176"/>
      <c r="PUY82" s="176"/>
      <c r="PUZ82" s="176"/>
      <c r="PVA82" s="176"/>
      <c r="PVB82" s="176"/>
      <c r="PVC82" s="176"/>
      <c r="PVD82" s="176"/>
      <c r="PVE82" s="176"/>
      <c r="PVF82" s="176"/>
      <c r="PVG82" s="176"/>
      <c r="PVH82" s="176"/>
      <c r="PVI82" s="176"/>
      <c r="PVJ82" s="176"/>
      <c r="PVK82" s="176"/>
      <c r="PVL82" s="176"/>
      <c r="PVM82" s="176"/>
      <c r="PVN82" s="176"/>
      <c r="PVO82" s="176"/>
      <c r="PVP82" s="176"/>
      <c r="PVQ82" s="176"/>
      <c r="PVR82" s="176"/>
      <c r="PVS82" s="176"/>
      <c r="PVT82" s="176"/>
      <c r="PVU82" s="176"/>
      <c r="PVV82" s="176"/>
      <c r="PVW82" s="176"/>
      <c r="PVX82" s="176"/>
      <c r="PVY82" s="176"/>
      <c r="PVZ82" s="176"/>
      <c r="PWA82" s="176"/>
      <c r="PWB82" s="176"/>
      <c r="PWC82" s="176"/>
      <c r="PWD82" s="176"/>
      <c r="PWE82" s="176"/>
      <c r="PWF82" s="176"/>
      <c r="PWG82" s="176"/>
      <c r="PWH82" s="176"/>
      <c r="PWI82" s="176"/>
      <c r="PWJ82" s="176"/>
      <c r="PWK82" s="176"/>
      <c r="PWL82" s="176"/>
      <c r="PWM82" s="176"/>
      <c r="PWN82" s="176"/>
      <c r="PWO82" s="176"/>
      <c r="PWP82" s="176"/>
      <c r="PWQ82" s="176"/>
      <c r="PWR82" s="176"/>
      <c r="PWS82" s="176"/>
      <c r="PWT82" s="176"/>
      <c r="PWU82" s="176"/>
      <c r="PWV82" s="176"/>
      <c r="PWW82" s="176"/>
      <c r="PWX82" s="176"/>
      <c r="PWY82" s="176"/>
      <c r="PWZ82" s="176"/>
      <c r="PXA82" s="176"/>
      <c r="PXB82" s="176"/>
      <c r="PXC82" s="176"/>
      <c r="PXD82" s="176"/>
      <c r="PXE82" s="176"/>
      <c r="PXF82" s="176"/>
      <c r="PXG82" s="176"/>
      <c r="PXH82" s="176"/>
      <c r="PXI82" s="176"/>
      <c r="PXJ82" s="176"/>
      <c r="PXK82" s="176"/>
      <c r="PXL82" s="176"/>
      <c r="PXM82" s="176"/>
      <c r="PXN82" s="176"/>
      <c r="PXO82" s="176"/>
      <c r="PXP82" s="176"/>
      <c r="PXQ82" s="176"/>
      <c r="PXR82" s="176"/>
      <c r="PXS82" s="176"/>
      <c r="PXT82" s="176"/>
      <c r="PXU82" s="176"/>
      <c r="PXV82" s="176"/>
      <c r="PXW82" s="176"/>
      <c r="PXX82" s="176"/>
      <c r="PXY82" s="176"/>
      <c r="PXZ82" s="176"/>
      <c r="PYA82" s="176"/>
      <c r="PYB82" s="176"/>
      <c r="PYC82" s="176"/>
      <c r="PYD82" s="176"/>
      <c r="PYE82" s="176"/>
      <c r="PYF82" s="176"/>
      <c r="PYG82" s="176"/>
      <c r="PYH82" s="176"/>
      <c r="PYI82" s="176"/>
      <c r="PYJ82" s="176"/>
      <c r="PYK82" s="176"/>
      <c r="PYL82" s="176"/>
      <c r="PYM82" s="176"/>
      <c r="PYN82" s="176"/>
      <c r="PYO82" s="176"/>
      <c r="PYP82" s="176"/>
      <c r="PYQ82" s="176"/>
      <c r="PYR82" s="176"/>
      <c r="PYS82" s="176"/>
      <c r="PYT82" s="176"/>
      <c r="PYU82" s="176"/>
      <c r="PYV82" s="176"/>
      <c r="PYW82" s="176"/>
      <c r="PYX82" s="176"/>
      <c r="PYY82" s="176"/>
      <c r="PYZ82" s="176"/>
      <c r="PZA82" s="176"/>
      <c r="PZB82" s="176"/>
      <c r="PZC82" s="176"/>
      <c r="PZD82" s="176"/>
      <c r="PZE82" s="176"/>
      <c r="PZF82" s="176"/>
      <c r="PZG82" s="176"/>
      <c r="PZH82" s="176"/>
      <c r="PZI82" s="176"/>
      <c r="PZJ82" s="176"/>
      <c r="PZK82" s="176"/>
      <c r="PZL82" s="176"/>
      <c r="PZM82" s="176"/>
      <c r="PZN82" s="176"/>
      <c r="PZO82" s="176"/>
      <c r="PZP82" s="176"/>
      <c r="PZQ82" s="176"/>
      <c r="PZR82" s="176"/>
      <c r="PZS82" s="176"/>
      <c r="PZT82" s="176"/>
      <c r="PZU82" s="176"/>
      <c r="PZV82" s="176"/>
      <c r="PZW82" s="176"/>
      <c r="PZX82" s="176"/>
      <c r="PZY82" s="176"/>
      <c r="PZZ82" s="176"/>
      <c r="QAA82" s="176"/>
      <c r="QAB82" s="176"/>
      <c r="QAC82" s="176"/>
      <c r="QAD82" s="176"/>
      <c r="QAE82" s="176"/>
      <c r="QAF82" s="176"/>
      <c r="QAG82" s="176"/>
      <c r="QAH82" s="176"/>
      <c r="QAI82" s="176"/>
      <c r="QAJ82" s="176"/>
      <c r="QAK82" s="176"/>
      <c r="QAL82" s="176"/>
      <c r="QAM82" s="176"/>
      <c r="QAN82" s="176"/>
      <c r="QAO82" s="176"/>
      <c r="QAP82" s="176"/>
      <c r="QAQ82" s="176"/>
      <c r="QAR82" s="176"/>
      <c r="QAS82" s="176"/>
      <c r="QAT82" s="176"/>
      <c r="QAU82" s="176"/>
      <c r="QAV82" s="176"/>
      <c r="QAW82" s="176"/>
      <c r="QAX82" s="176"/>
      <c r="QAY82" s="176"/>
      <c r="QAZ82" s="176"/>
      <c r="QBA82" s="176"/>
      <c r="QBB82" s="176"/>
      <c r="QBC82" s="176"/>
      <c r="QBD82" s="176"/>
      <c r="QBE82" s="176"/>
      <c r="QBF82" s="176"/>
      <c r="QBG82" s="176"/>
      <c r="QBH82" s="176"/>
      <c r="QBI82" s="176"/>
      <c r="QBJ82" s="176"/>
      <c r="QBK82" s="176"/>
      <c r="QBL82" s="176"/>
      <c r="QBM82" s="176"/>
      <c r="QBN82" s="176"/>
      <c r="QBO82" s="176"/>
      <c r="QBP82" s="176"/>
      <c r="QBQ82" s="176"/>
      <c r="QBR82" s="176"/>
      <c r="QBS82" s="176"/>
      <c r="QBT82" s="176"/>
      <c r="QBU82" s="176"/>
      <c r="QBV82" s="176"/>
      <c r="QBW82" s="176"/>
      <c r="QBX82" s="176"/>
      <c r="QBY82" s="176"/>
      <c r="QBZ82" s="176"/>
      <c r="QCA82" s="176"/>
      <c r="QCB82" s="176"/>
      <c r="QCC82" s="176"/>
      <c r="QCD82" s="176"/>
      <c r="QCE82" s="176"/>
      <c r="QCF82" s="176"/>
      <c r="QCG82" s="176"/>
      <c r="QCH82" s="176"/>
      <c r="QCI82" s="176"/>
      <c r="QCJ82" s="176"/>
      <c r="QCK82" s="176"/>
      <c r="QCL82" s="176"/>
      <c r="QCM82" s="176"/>
      <c r="QCN82" s="176"/>
      <c r="QCO82" s="176"/>
      <c r="QCP82" s="176"/>
      <c r="QCQ82" s="176"/>
      <c r="QCR82" s="176"/>
      <c r="QCS82" s="176"/>
      <c r="QCT82" s="176"/>
      <c r="QCU82" s="176"/>
      <c r="QCV82" s="176"/>
      <c r="QCW82" s="176"/>
      <c r="QCX82" s="176"/>
      <c r="QCY82" s="176"/>
      <c r="QCZ82" s="176"/>
      <c r="QDA82" s="176"/>
      <c r="QDB82" s="176"/>
      <c r="QDC82" s="176"/>
      <c r="QDD82" s="176"/>
      <c r="QDE82" s="176"/>
      <c r="QDF82" s="176"/>
      <c r="QDG82" s="176"/>
      <c r="QDH82" s="176"/>
      <c r="QDI82" s="176"/>
      <c r="QDJ82" s="176"/>
      <c r="QDK82" s="176"/>
      <c r="QDL82" s="176"/>
      <c r="QDM82" s="176"/>
      <c r="QDN82" s="176"/>
      <c r="QDO82" s="176"/>
      <c r="QDP82" s="176"/>
      <c r="QDQ82" s="176"/>
      <c r="QDR82" s="176"/>
      <c r="QDS82" s="176"/>
      <c r="QDT82" s="176"/>
      <c r="QDU82" s="176"/>
      <c r="QDV82" s="176"/>
      <c r="QDW82" s="176"/>
      <c r="QDX82" s="176"/>
      <c r="QDY82" s="176"/>
      <c r="QDZ82" s="176"/>
      <c r="QEA82" s="176"/>
      <c r="QEB82" s="176"/>
      <c r="QEC82" s="176"/>
      <c r="QED82" s="176"/>
      <c r="QEE82" s="176"/>
      <c r="QEF82" s="176"/>
      <c r="QEG82" s="176"/>
      <c r="QEH82" s="176"/>
      <c r="QEI82" s="176"/>
      <c r="QEJ82" s="176"/>
      <c r="QEK82" s="176"/>
      <c r="QEL82" s="176"/>
      <c r="QEM82" s="176"/>
      <c r="QEN82" s="176"/>
      <c r="QEO82" s="176"/>
      <c r="QEP82" s="176"/>
      <c r="QEQ82" s="176"/>
      <c r="QER82" s="176"/>
      <c r="QES82" s="176"/>
      <c r="QET82" s="176"/>
      <c r="QEU82" s="176"/>
      <c r="QEV82" s="176"/>
      <c r="QEW82" s="176"/>
      <c r="QEX82" s="176"/>
      <c r="QEY82" s="176"/>
      <c r="QEZ82" s="176"/>
      <c r="QFA82" s="176"/>
      <c r="QFB82" s="176"/>
      <c r="QFC82" s="176"/>
      <c r="QFD82" s="176"/>
      <c r="QFE82" s="176"/>
      <c r="QFF82" s="176"/>
      <c r="QFG82" s="176"/>
      <c r="QFH82" s="176"/>
      <c r="QFI82" s="176"/>
      <c r="QFJ82" s="176"/>
      <c r="QFK82" s="176"/>
      <c r="QFL82" s="176"/>
      <c r="QFM82" s="176"/>
      <c r="QFN82" s="176"/>
      <c r="QFO82" s="176"/>
      <c r="QFP82" s="176"/>
      <c r="QFQ82" s="176"/>
      <c r="QFR82" s="176"/>
      <c r="QFS82" s="176"/>
      <c r="QFT82" s="176"/>
      <c r="QFU82" s="176"/>
      <c r="QFV82" s="176"/>
      <c r="QFW82" s="176"/>
      <c r="QFX82" s="176"/>
      <c r="QFY82" s="176"/>
      <c r="QFZ82" s="176"/>
      <c r="QGA82" s="176"/>
      <c r="QGB82" s="176"/>
      <c r="QGC82" s="176"/>
      <c r="QGD82" s="176"/>
      <c r="QGE82" s="176"/>
      <c r="QGF82" s="176"/>
      <c r="QGG82" s="176"/>
      <c r="QGH82" s="176"/>
      <c r="QGI82" s="176"/>
      <c r="QGJ82" s="176"/>
      <c r="QGK82" s="176"/>
      <c r="QGL82" s="176"/>
      <c r="QGM82" s="176"/>
      <c r="QGN82" s="176"/>
      <c r="QGO82" s="176"/>
      <c r="QGP82" s="176"/>
      <c r="QGQ82" s="176"/>
      <c r="QGR82" s="176"/>
      <c r="QGS82" s="176"/>
      <c r="QGT82" s="176"/>
      <c r="QGU82" s="176"/>
      <c r="QGV82" s="176"/>
      <c r="QGW82" s="176"/>
      <c r="QGX82" s="176"/>
      <c r="QGY82" s="176"/>
      <c r="QGZ82" s="176"/>
      <c r="QHA82" s="176"/>
      <c r="QHB82" s="176"/>
      <c r="QHC82" s="176"/>
      <c r="QHD82" s="176"/>
      <c r="QHE82" s="176"/>
      <c r="QHF82" s="176"/>
      <c r="QHG82" s="176"/>
      <c r="QHH82" s="176"/>
      <c r="QHI82" s="176"/>
      <c r="QHJ82" s="176"/>
      <c r="QHK82" s="176"/>
      <c r="QHL82" s="176"/>
      <c r="QHM82" s="176"/>
      <c r="QHN82" s="176"/>
      <c r="QHO82" s="176"/>
      <c r="QHP82" s="176"/>
      <c r="QHQ82" s="176"/>
      <c r="QHR82" s="176"/>
      <c r="QHS82" s="176"/>
      <c r="QHT82" s="176"/>
      <c r="QHU82" s="176"/>
      <c r="QHV82" s="176"/>
      <c r="QHW82" s="176"/>
      <c r="QHX82" s="176"/>
      <c r="QHY82" s="176"/>
      <c r="QHZ82" s="176"/>
      <c r="QIA82" s="176"/>
      <c r="QIB82" s="176"/>
      <c r="QIC82" s="176"/>
      <c r="QID82" s="176"/>
      <c r="QIE82" s="176"/>
      <c r="QIF82" s="176"/>
      <c r="QIG82" s="176"/>
      <c r="QIH82" s="176"/>
      <c r="QII82" s="176"/>
      <c r="QIJ82" s="176"/>
      <c r="QIK82" s="176"/>
      <c r="QIL82" s="176"/>
      <c r="QIM82" s="176"/>
      <c r="QIN82" s="176"/>
      <c r="QIO82" s="176"/>
      <c r="QIP82" s="176"/>
      <c r="QIQ82" s="176"/>
      <c r="QIR82" s="176"/>
      <c r="QIS82" s="176"/>
      <c r="QIT82" s="176"/>
      <c r="QIU82" s="176"/>
      <c r="QIV82" s="176"/>
      <c r="QIW82" s="176"/>
      <c r="QIX82" s="176"/>
      <c r="QIY82" s="176"/>
      <c r="QIZ82" s="176"/>
      <c r="QJA82" s="176"/>
      <c r="QJB82" s="176"/>
      <c r="QJC82" s="176"/>
      <c r="QJD82" s="176"/>
      <c r="QJE82" s="176"/>
      <c r="QJF82" s="176"/>
      <c r="QJG82" s="176"/>
      <c r="QJH82" s="176"/>
      <c r="QJI82" s="176"/>
      <c r="QJJ82" s="176"/>
      <c r="QJK82" s="176"/>
      <c r="QJL82" s="176"/>
      <c r="QJM82" s="176"/>
      <c r="QJN82" s="176"/>
      <c r="QJO82" s="176"/>
      <c r="QJP82" s="176"/>
      <c r="QJQ82" s="176"/>
      <c r="QJR82" s="176"/>
      <c r="QJS82" s="176"/>
      <c r="QJT82" s="176"/>
      <c r="QJU82" s="176"/>
      <c r="QJV82" s="176"/>
      <c r="QJW82" s="176"/>
      <c r="QJX82" s="176"/>
      <c r="QJY82" s="176"/>
      <c r="QJZ82" s="176"/>
      <c r="QKA82" s="176"/>
      <c r="QKB82" s="176"/>
      <c r="QKC82" s="176"/>
      <c r="QKD82" s="176"/>
      <c r="QKE82" s="176"/>
      <c r="QKF82" s="176"/>
      <c r="QKG82" s="176"/>
      <c r="QKH82" s="176"/>
      <c r="QKI82" s="176"/>
      <c r="QKJ82" s="176"/>
      <c r="QKK82" s="176"/>
      <c r="QKL82" s="176"/>
      <c r="QKM82" s="176"/>
      <c r="QKN82" s="176"/>
      <c r="QKO82" s="176"/>
      <c r="QKP82" s="176"/>
      <c r="QKQ82" s="176"/>
      <c r="QKR82" s="176"/>
      <c r="QKS82" s="176"/>
      <c r="QKT82" s="176"/>
      <c r="QKU82" s="176"/>
      <c r="QKV82" s="176"/>
      <c r="QKW82" s="176"/>
      <c r="QKX82" s="176"/>
      <c r="QKY82" s="176"/>
      <c r="QKZ82" s="176"/>
      <c r="QLA82" s="176"/>
      <c r="QLB82" s="176"/>
      <c r="QLC82" s="176"/>
      <c r="QLD82" s="176"/>
      <c r="QLE82" s="176"/>
      <c r="QLF82" s="176"/>
      <c r="QLG82" s="176"/>
      <c r="QLH82" s="176"/>
      <c r="QLI82" s="176"/>
      <c r="QLJ82" s="176"/>
      <c r="QLK82" s="176"/>
      <c r="QLL82" s="176"/>
      <c r="QLM82" s="176"/>
      <c r="QLN82" s="176"/>
      <c r="QLO82" s="176"/>
      <c r="QLP82" s="176"/>
      <c r="QLQ82" s="176"/>
      <c r="QLR82" s="176"/>
      <c r="QLS82" s="176"/>
      <c r="QLT82" s="176"/>
      <c r="QLU82" s="176"/>
      <c r="QLV82" s="176"/>
      <c r="QLW82" s="176"/>
      <c r="QLX82" s="176"/>
      <c r="QLY82" s="176"/>
      <c r="QLZ82" s="176"/>
      <c r="QMA82" s="176"/>
      <c r="QMB82" s="176"/>
      <c r="QMC82" s="176"/>
      <c r="QMD82" s="176"/>
      <c r="QME82" s="176"/>
      <c r="QMF82" s="176"/>
      <c r="QMG82" s="176"/>
      <c r="QMH82" s="176"/>
      <c r="QMI82" s="176"/>
      <c r="QMJ82" s="176"/>
      <c r="QMK82" s="176"/>
      <c r="QML82" s="176"/>
      <c r="QMM82" s="176"/>
      <c r="QMN82" s="176"/>
      <c r="QMO82" s="176"/>
      <c r="QMP82" s="176"/>
      <c r="QMQ82" s="176"/>
      <c r="QMR82" s="176"/>
      <c r="QMS82" s="176"/>
      <c r="QMT82" s="176"/>
      <c r="QMU82" s="176"/>
      <c r="QMV82" s="176"/>
      <c r="QMW82" s="176"/>
      <c r="QMX82" s="176"/>
      <c r="QMY82" s="176"/>
      <c r="QMZ82" s="176"/>
      <c r="QNA82" s="176"/>
      <c r="QNB82" s="176"/>
      <c r="QNC82" s="176"/>
      <c r="QND82" s="176"/>
      <c r="QNE82" s="176"/>
      <c r="QNF82" s="176"/>
      <c r="QNG82" s="176"/>
      <c r="QNH82" s="176"/>
      <c r="QNI82" s="176"/>
      <c r="QNJ82" s="176"/>
      <c r="QNK82" s="176"/>
      <c r="QNL82" s="176"/>
      <c r="QNM82" s="176"/>
      <c r="QNN82" s="176"/>
      <c r="QNO82" s="176"/>
      <c r="QNP82" s="176"/>
      <c r="QNQ82" s="176"/>
      <c r="QNR82" s="176"/>
      <c r="QNS82" s="176"/>
      <c r="QNT82" s="176"/>
      <c r="QNU82" s="176"/>
      <c r="QNV82" s="176"/>
      <c r="QNW82" s="176"/>
      <c r="QNX82" s="176"/>
      <c r="QNY82" s="176"/>
      <c r="QNZ82" s="176"/>
      <c r="QOA82" s="176"/>
      <c r="QOB82" s="176"/>
      <c r="QOC82" s="176"/>
      <c r="QOD82" s="176"/>
      <c r="QOE82" s="176"/>
      <c r="QOF82" s="176"/>
      <c r="QOG82" s="176"/>
      <c r="QOH82" s="176"/>
      <c r="QOI82" s="176"/>
      <c r="QOJ82" s="176"/>
      <c r="QOK82" s="176"/>
      <c r="QOL82" s="176"/>
      <c r="QOM82" s="176"/>
      <c r="QON82" s="176"/>
      <c r="QOO82" s="176"/>
      <c r="QOP82" s="176"/>
      <c r="QOQ82" s="176"/>
      <c r="QOR82" s="176"/>
      <c r="QOS82" s="176"/>
      <c r="QOT82" s="176"/>
      <c r="QOU82" s="176"/>
      <c r="QOV82" s="176"/>
      <c r="QOW82" s="176"/>
      <c r="QOX82" s="176"/>
      <c r="QOY82" s="176"/>
      <c r="QOZ82" s="176"/>
      <c r="QPA82" s="176"/>
      <c r="QPB82" s="176"/>
      <c r="QPC82" s="176"/>
      <c r="QPD82" s="176"/>
      <c r="QPE82" s="176"/>
      <c r="QPF82" s="176"/>
      <c r="QPG82" s="176"/>
      <c r="QPH82" s="176"/>
      <c r="QPI82" s="176"/>
      <c r="QPJ82" s="176"/>
      <c r="QPK82" s="176"/>
      <c r="QPL82" s="176"/>
      <c r="QPM82" s="176"/>
      <c r="QPN82" s="176"/>
      <c r="QPO82" s="176"/>
      <c r="QPP82" s="176"/>
      <c r="QPQ82" s="176"/>
      <c r="QPR82" s="176"/>
      <c r="QPS82" s="176"/>
      <c r="QPT82" s="176"/>
      <c r="QPU82" s="176"/>
      <c r="QPV82" s="176"/>
      <c r="QPW82" s="176"/>
      <c r="QPX82" s="176"/>
      <c r="QPY82" s="176"/>
      <c r="QPZ82" s="176"/>
      <c r="QQA82" s="176"/>
      <c r="QQB82" s="176"/>
      <c r="QQC82" s="176"/>
      <c r="QQD82" s="176"/>
      <c r="QQE82" s="176"/>
      <c r="QQF82" s="176"/>
      <c r="QQG82" s="176"/>
      <c r="QQH82" s="176"/>
      <c r="QQI82" s="176"/>
      <c r="QQJ82" s="176"/>
      <c r="QQK82" s="176"/>
      <c r="QQL82" s="176"/>
      <c r="QQM82" s="176"/>
      <c r="QQN82" s="176"/>
      <c r="QQO82" s="176"/>
      <c r="QQP82" s="176"/>
      <c r="QQQ82" s="176"/>
      <c r="QQR82" s="176"/>
      <c r="QQS82" s="176"/>
      <c r="QQT82" s="176"/>
      <c r="QQU82" s="176"/>
      <c r="QQV82" s="176"/>
      <c r="QQW82" s="176"/>
      <c r="QQX82" s="176"/>
      <c r="QQY82" s="176"/>
      <c r="QQZ82" s="176"/>
      <c r="QRA82" s="176"/>
      <c r="QRB82" s="176"/>
      <c r="QRC82" s="176"/>
      <c r="QRD82" s="176"/>
      <c r="QRE82" s="176"/>
      <c r="QRF82" s="176"/>
      <c r="QRG82" s="176"/>
      <c r="QRH82" s="176"/>
      <c r="QRI82" s="176"/>
      <c r="QRJ82" s="176"/>
      <c r="QRK82" s="176"/>
      <c r="QRL82" s="176"/>
      <c r="QRM82" s="176"/>
      <c r="QRN82" s="176"/>
      <c r="QRO82" s="176"/>
      <c r="QRP82" s="176"/>
      <c r="QRQ82" s="176"/>
      <c r="QRR82" s="176"/>
      <c r="QRS82" s="176"/>
      <c r="QRT82" s="176"/>
      <c r="QRU82" s="176"/>
      <c r="QRV82" s="176"/>
      <c r="QRW82" s="176"/>
      <c r="QRX82" s="176"/>
      <c r="QRY82" s="176"/>
      <c r="QRZ82" s="176"/>
      <c r="QSA82" s="176"/>
      <c r="QSB82" s="176"/>
      <c r="QSC82" s="176"/>
      <c r="QSD82" s="176"/>
      <c r="QSE82" s="176"/>
      <c r="QSF82" s="176"/>
      <c r="QSG82" s="176"/>
      <c r="QSH82" s="176"/>
      <c r="QSI82" s="176"/>
      <c r="QSJ82" s="176"/>
      <c r="QSK82" s="176"/>
      <c r="QSL82" s="176"/>
      <c r="QSM82" s="176"/>
      <c r="QSN82" s="176"/>
      <c r="QSO82" s="176"/>
      <c r="QSP82" s="176"/>
      <c r="QSQ82" s="176"/>
      <c r="QSR82" s="176"/>
      <c r="QSS82" s="176"/>
      <c r="QST82" s="176"/>
      <c r="QSU82" s="176"/>
      <c r="QSV82" s="176"/>
      <c r="QSW82" s="176"/>
      <c r="QSX82" s="176"/>
      <c r="QSY82" s="176"/>
      <c r="QSZ82" s="176"/>
      <c r="QTA82" s="176"/>
      <c r="QTB82" s="176"/>
      <c r="QTC82" s="176"/>
      <c r="QTD82" s="176"/>
      <c r="QTE82" s="176"/>
      <c r="QTF82" s="176"/>
      <c r="QTG82" s="176"/>
      <c r="QTH82" s="176"/>
      <c r="QTI82" s="176"/>
      <c r="QTJ82" s="176"/>
      <c r="QTK82" s="176"/>
      <c r="QTL82" s="176"/>
      <c r="QTM82" s="176"/>
      <c r="QTN82" s="176"/>
      <c r="QTO82" s="176"/>
      <c r="QTP82" s="176"/>
      <c r="QTQ82" s="176"/>
      <c r="QTR82" s="176"/>
      <c r="QTS82" s="176"/>
      <c r="QTT82" s="176"/>
      <c r="QTU82" s="176"/>
      <c r="QTV82" s="176"/>
      <c r="QTW82" s="176"/>
      <c r="QTX82" s="176"/>
      <c r="QTY82" s="176"/>
      <c r="QTZ82" s="176"/>
      <c r="QUA82" s="176"/>
      <c r="QUB82" s="176"/>
      <c r="QUC82" s="176"/>
      <c r="QUD82" s="176"/>
      <c r="QUE82" s="176"/>
      <c r="QUF82" s="176"/>
      <c r="QUG82" s="176"/>
      <c r="QUH82" s="176"/>
      <c r="QUI82" s="176"/>
      <c r="QUJ82" s="176"/>
      <c r="QUK82" s="176"/>
      <c r="QUL82" s="176"/>
      <c r="QUM82" s="176"/>
      <c r="QUN82" s="176"/>
      <c r="QUO82" s="176"/>
      <c r="QUP82" s="176"/>
      <c r="QUQ82" s="176"/>
      <c r="QUR82" s="176"/>
      <c r="QUS82" s="176"/>
      <c r="QUT82" s="176"/>
      <c r="QUU82" s="176"/>
      <c r="QUV82" s="176"/>
      <c r="QUW82" s="176"/>
      <c r="QUX82" s="176"/>
      <c r="QUY82" s="176"/>
      <c r="QUZ82" s="176"/>
      <c r="QVA82" s="176"/>
      <c r="QVB82" s="176"/>
      <c r="QVC82" s="176"/>
      <c r="QVD82" s="176"/>
      <c r="QVE82" s="176"/>
      <c r="QVF82" s="176"/>
      <c r="QVG82" s="176"/>
      <c r="QVH82" s="176"/>
      <c r="QVI82" s="176"/>
      <c r="QVJ82" s="176"/>
      <c r="QVK82" s="176"/>
      <c r="QVL82" s="176"/>
      <c r="QVM82" s="176"/>
      <c r="QVN82" s="176"/>
      <c r="QVO82" s="176"/>
      <c r="QVP82" s="176"/>
      <c r="QVQ82" s="176"/>
      <c r="QVR82" s="176"/>
      <c r="QVS82" s="176"/>
      <c r="QVT82" s="176"/>
      <c r="QVU82" s="176"/>
      <c r="QVV82" s="176"/>
      <c r="QVW82" s="176"/>
      <c r="QVX82" s="176"/>
      <c r="QVY82" s="176"/>
      <c r="QVZ82" s="176"/>
      <c r="QWA82" s="176"/>
      <c r="QWB82" s="176"/>
      <c r="QWC82" s="176"/>
      <c r="QWD82" s="176"/>
      <c r="QWE82" s="176"/>
      <c r="QWF82" s="176"/>
      <c r="QWG82" s="176"/>
      <c r="QWH82" s="176"/>
      <c r="QWI82" s="176"/>
      <c r="QWJ82" s="176"/>
      <c r="QWK82" s="176"/>
      <c r="QWL82" s="176"/>
      <c r="QWM82" s="176"/>
      <c r="QWN82" s="176"/>
      <c r="QWO82" s="176"/>
      <c r="QWP82" s="176"/>
      <c r="QWQ82" s="176"/>
      <c r="QWR82" s="176"/>
      <c r="QWS82" s="176"/>
      <c r="QWT82" s="176"/>
      <c r="QWU82" s="176"/>
      <c r="QWV82" s="176"/>
      <c r="QWW82" s="176"/>
      <c r="QWX82" s="176"/>
      <c r="QWY82" s="176"/>
      <c r="QWZ82" s="176"/>
      <c r="QXA82" s="176"/>
      <c r="QXB82" s="176"/>
      <c r="QXC82" s="176"/>
      <c r="QXD82" s="176"/>
      <c r="QXE82" s="176"/>
      <c r="QXF82" s="176"/>
      <c r="QXG82" s="176"/>
      <c r="QXH82" s="176"/>
      <c r="QXI82" s="176"/>
      <c r="QXJ82" s="176"/>
      <c r="QXK82" s="176"/>
      <c r="QXL82" s="176"/>
      <c r="QXM82" s="176"/>
      <c r="QXN82" s="176"/>
      <c r="QXO82" s="176"/>
      <c r="QXP82" s="176"/>
      <c r="QXQ82" s="176"/>
      <c r="QXR82" s="176"/>
      <c r="QXS82" s="176"/>
      <c r="QXT82" s="176"/>
      <c r="QXU82" s="176"/>
      <c r="QXV82" s="176"/>
      <c r="QXW82" s="176"/>
      <c r="QXX82" s="176"/>
      <c r="QXY82" s="176"/>
      <c r="QXZ82" s="176"/>
      <c r="QYA82" s="176"/>
      <c r="QYB82" s="176"/>
      <c r="QYC82" s="176"/>
      <c r="QYD82" s="176"/>
      <c r="QYE82" s="176"/>
      <c r="QYF82" s="176"/>
      <c r="QYG82" s="176"/>
      <c r="QYH82" s="176"/>
      <c r="QYI82" s="176"/>
      <c r="QYJ82" s="176"/>
      <c r="QYK82" s="176"/>
      <c r="QYL82" s="176"/>
      <c r="QYM82" s="176"/>
      <c r="QYN82" s="176"/>
      <c r="QYO82" s="176"/>
      <c r="QYP82" s="176"/>
      <c r="QYQ82" s="176"/>
      <c r="QYR82" s="176"/>
      <c r="QYS82" s="176"/>
      <c r="QYT82" s="176"/>
      <c r="QYU82" s="176"/>
      <c r="QYV82" s="176"/>
      <c r="QYW82" s="176"/>
      <c r="QYX82" s="176"/>
      <c r="QYY82" s="176"/>
      <c r="QYZ82" s="176"/>
      <c r="QZA82" s="176"/>
      <c r="QZB82" s="176"/>
      <c r="QZC82" s="176"/>
      <c r="QZD82" s="176"/>
      <c r="QZE82" s="176"/>
      <c r="QZF82" s="176"/>
      <c r="QZG82" s="176"/>
      <c r="QZH82" s="176"/>
      <c r="QZI82" s="176"/>
      <c r="QZJ82" s="176"/>
      <c r="QZK82" s="176"/>
      <c r="QZL82" s="176"/>
      <c r="QZM82" s="176"/>
      <c r="QZN82" s="176"/>
      <c r="QZO82" s="176"/>
      <c r="QZP82" s="176"/>
      <c r="QZQ82" s="176"/>
      <c r="QZR82" s="176"/>
      <c r="QZS82" s="176"/>
      <c r="QZT82" s="176"/>
      <c r="QZU82" s="176"/>
      <c r="QZV82" s="176"/>
      <c r="QZW82" s="176"/>
      <c r="QZX82" s="176"/>
      <c r="QZY82" s="176"/>
      <c r="QZZ82" s="176"/>
      <c r="RAA82" s="176"/>
      <c r="RAB82" s="176"/>
      <c r="RAC82" s="176"/>
      <c r="RAD82" s="176"/>
      <c r="RAE82" s="176"/>
      <c r="RAF82" s="176"/>
      <c r="RAG82" s="176"/>
      <c r="RAH82" s="176"/>
      <c r="RAI82" s="176"/>
      <c r="RAJ82" s="176"/>
      <c r="RAK82" s="176"/>
      <c r="RAL82" s="176"/>
      <c r="RAM82" s="176"/>
      <c r="RAN82" s="176"/>
      <c r="RAO82" s="176"/>
      <c r="RAP82" s="176"/>
      <c r="RAQ82" s="176"/>
      <c r="RAR82" s="176"/>
      <c r="RAS82" s="176"/>
      <c r="RAT82" s="176"/>
      <c r="RAU82" s="176"/>
      <c r="RAV82" s="176"/>
      <c r="RAW82" s="176"/>
      <c r="RAX82" s="176"/>
      <c r="RAY82" s="176"/>
      <c r="RAZ82" s="176"/>
      <c r="RBA82" s="176"/>
      <c r="RBB82" s="176"/>
      <c r="RBC82" s="176"/>
      <c r="RBD82" s="176"/>
      <c r="RBE82" s="176"/>
      <c r="RBF82" s="176"/>
      <c r="RBG82" s="176"/>
      <c r="RBH82" s="176"/>
      <c r="RBI82" s="176"/>
      <c r="RBJ82" s="176"/>
      <c r="RBK82" s="176"/>
      <c r="RBL82" s="176"/>
      <c r="RBM82" s="176"/>
      <c r="RBN82" s="176"/>
      <c r="RBO82" s="176"/>
      <c r="RBP82" s="176"/>
      <c r="RBQ82" s="176"/>
      <c r="RBR82" s="176"/>
      <c r="RBS82" s="176"/>
      <c r="RBT82" s="176"/>
      <c r="RBU82" s="176"/>
      <c r="RBV82" s="176"/>
      <c r="RBW82" s="176"/>
      <c r="RBX82" s="176"/>
      <c r="RBY82" s="176"/>
      <c r="RBZ82" s="176"/>
      <c r="RCA82" s="176"/>
      <c r="RCB82" s="176"/>
      <c r="RCC82" s="176"/>
      <c r="RCD82" s="176"/>
      <c r="RCE82" s="176"/>
      <c r="RCF82" s="176"/>
      <c r="RCG82" s="176"/>
      <c r="RCH82" s="176"/>
      <c r="RCI82" s="176"/>
      <c r="RCJ82" s="176"/>
      <c r="RCK82" s="176"/>
      <c r="RCL82" s="176"/>
      <c r="RCM82" s="176"/>
      <c r="RCN82" s="176"/>
      <c r="RCO82" s="176"/>
      <c r="RCP82" s="176"/>
      <c r="RCQ82" s="176"/>
      <c r="RCR82" s="176"/>
      <c r="RCS82" s="176"/>
      <c r="RCT82" s="176"/>
      <c r="RCU82" s="176"/>
      <c r="RCV82" s="176"/>
      <c r="RCW82" s="176"/>
      <c r="RCX82" s="176"/>
      <c r="RCY82" s="176"/>
      <c r="RCZ82" s="176"/>
      <c r="RDA82" s="176"/>
      <c r="RDB82" s="176"/>
      <c r="RDC82" s="176"/>
      <c r="RDD82" s="176"/>
      <c r="RDE82" s="176"/>
      <c r="RDF82" s="176"/>
      <c r="RDG82" s="176"/>
      <c r="RDH82" s="176"/>
      <c r="RDI82" s="176"/>
      <c r="RDJ82" s="176"/>
      <c r="RDK82" s="176"/>
      <c r="RDL82" s="176"/>
      <c r="RDM82" s="176"/>
      <c r="RDN82" s="176"/>
      <c r="RDO82" s="176"/>
      <c r="RDP82" s="176"/>
      <c r="RDQ82" s="176"/>
      <c r="RDR82" s="176"/>
      <c r="RDS82" s="176"/>
      <c r="RDT82" s="176"/>
      <c r="RDU82" s="176"/>
      <c r="RDV82" s="176"/>
      <c r="RDW82" s="176"/>
      <c r="RDX82" s="176"/>
      <c r="RDY82" s="176"/>
      <c r="RDZ82" s="176"/>
      <c r="REA82" s="176"/>
      <c r="REB82" s="176"/>
      <c r="REC82" s="176"/>
      <c r="RED82" s="176"/>
      <c r="REE82" s="176"/>
      <c r="REF82" s="176"/>
      <c r="REG82" s="176"/>
      <c r="REH82" s="176"/>
      <c r="REI82" s="176"/>
      <c r="REJ82" s="176"/>
      <c r="REK82" s="176"/>
      <c r="REL82" s="176"/>
      <c r="REM82" s="176"/>
      <c r="REN82" s="176"/>
      <c r="REO82" s="176"/>
      <c r="REP82" s="176"/>
      <c r="REQ82" s="176"/>
      <c r="RER82" s="176"/>
      <c r="RES82" s="176"/>
      <c r="RET82" s="176"/>
      <c r="REU82" s="176"/>
      <c r="REV82" s="176"/>
      <c r="REW82" s="176"/>
      <c r="REX82" s="176"/>
      <c r="REY82" s="176"/>
      <c r="REZ82" s="176"/>
      <c r="RFA82" s="176"/>
      <c r="RFB82" s="176"/>
      <c r="RFC82" s="176"/>
      <c r="RFD82" s="176"/>
      <c r="RFE82" s="176"/>
      <c r="RFF82" s="176"/>
      <c r="RFG82" s="176"/>
      <c r="RFH82" s="176"/>
      <c r="RFI82" s="176"/>
      <c r="RFJ82" s="176"/>
      <c r="RFK82" s="176"/>
      <c r="RFL82" s="176"/>
      <c r="RFM82" s="176"/>
      <c r="RFN82" s="176"/>
      <c r="RFO82" s="176"/>
      <c r="RFP82" s="176"/>
      <c r="RFQ82" s="176"/>
      <c r="RFR82" s="176"/>
      <c r="RFS82" s="176"/>
      <c r="RFT82" s="176"/>
      <c r="RFU82" s="176"/>
      <c r="RFV82" s="176"/>
      <c r="RFW82" s="176"/>
      <c r="RFX82" s="176"/>
      <c r="RFY82" s="176"/>
      <c r="RFZ82" s="176"/>
      <c r="RGA82" s="176"/>
      <c r="RGB82" s="176"/>
      <c r="RGC82" s="176"/>
      <c r="RGD82" s="176"/>
      <c r="RGE82" s="176"/>
      <c r="RGF82" s="176"/>
      <c r="RGG82" s="176"/>
      <c r="RGH82" s="176"/>
      <c r="RGI82" s="176"/>
      <c r="RGJ82" s="176"/>
      <c r="RGK82" s="176"/>
      <c r="RGL82" s="176"/>
      <c r="RGM82" s="176"/>
      <c r="RGN82" s="176"/>
      <c r="RGO82" s="176"/>
      <c r="RGP82" s="176"/>
      <c r="RGQ82" s="176"/>
      <c r="RGR82" s="176"/>
      <c r="RGS82" s="176"/>
      <c r="RGT82" s="176"/>
      <c r="RGU82" s="176"/>
      <c r="RGV82" s="176"/>
      <c r="RGW82" s="176"/>
      <c r="RGX82" s="176"/>
      <c r="RGY82" s="176"/>
      <c r="RGZ82" s="176"/>
      <c r="RHA82" s="176"/>
      <c r="RHB82" s="176"/>
      <c r="RHC82" s="176"/>
      <c r="RHD82" s="176"/>
      <c r="RHE82" s="176"/>
      <c r="RHF82" s="176"/>
      <c r="RHG82" s="176"/>
      <c r="RHH82" s="176"/>
      <c r="RHI82" s="176"/>
      <c r="RHJ82" s="176"/>
      <c r="RHK82" s="176"/>
      <c r="RHL82" s="176"/>
      <c r="RHM82" s="176"/>
      <c r="RHN82" s="176"/>
      <c r="RHO82" s="176"/>
      <c r="RHP82" s="176"/>
      <c r="RHQ82" s="176"/>
      <c r="RHR82" s="176"/>
      <c r="RHS82" s="176"/>
      <c r="RHT82" s="176"/>
      <c r="RHU82" s="176"/>
      <c r="RHV82" s="176"/>
      <c r="RHW82" s="176"/>
      <c r="RHX82" s="176"/>
      <c r="RHY82" s="176"/>
      <c r="RHZ82" s="176"/>
      <c r="RIA82" s="176"/>
      <c r="RIB82" s="176"/>
      <c r="RIC82" s="176"/>
      <c r="RID82" s="176"/>
      <c r="RIE82" s="176"/>
      <c r="RIF82" s="176"/>
      <c r="RIG82" s="176"/>
      <c r="RIH82" s="176"/>
      <c r="RII82" s="176"/>
      <c r="RIJ82" s="176"/>
      <c r="RIK82" s="176"/>
      <c r="RIL82" s="176"/>
      <c r="RIM82" s="176"/>
      <c r="RIN82" s="176"/>
      <c r="RIO82" s="176"/>
      <c r="RIP82" s="176"/>
      <c r="RIQ82" s="176"/>
      <c r="RIR82" s="176"/>
      <c r="RIS82" s="176"/>
      <c r="RIT82" s="176"/>
      <c r="RIU82" s="176"/>
      <c r="RIV82" s="176"/>
      <c r="RIW82" s="176"/>
      <c r="RIX82" s="176"/>
      <c r="RIY82" s="176"/>
      <c r="RIZ82" s="176"/>
      <c r="RJA82" s="176"/>
      <c r="RJB82" s="176"/>
      <c r="RJC82" s="176"/>
      <c r="RJD82" s="176"/>
      <c r="RJE82" s="176"/>
      <c r="RJF82" s="176"/>
      <c r="RJG82" s="176"/>
      <c r="RJH82" s="176"/>
      <c r="RJI82" s="176"/>
      <c r="RJJ82" s="176"/>
      <c r="RJK82" s="176"/>
      <c r="RJL82" s="176"/>
      <c r="RJM82" s="176"/>
      <c r="RJN82" s="176"/>
      <c r="RJO82" s="176"/>
      <c r="RJP82" s="176"/>
      <c r="RJQ82" s="176"/>
      <c r="RJR82" s="176"/>
      <c r="RJS82" s="176"/>
      <c r="RJT82" s="176"/>
      <c r="RJU82" s="176"/>
      <c r="RJV82" s="176"/>
      <c r="RJW82" s="176"/>
      <c r="RJX82" s="176"/>
      <c r="RJY82" s="176"/>
      <c r="RJZ82" s="176"/>
      <c r="RKA82" s="176"/>
      <c r="RKB82" s="176"/>
      <c r="RKC82" s="176"/>
      <c r="RKD82" s="176"/>
      <c r="RKE82" s="176"/>
      <c r="RKF82" s="176"/>
      <c r="RKG82" s="176"/>
      <c r="RKH82" s="176"/>
      <c r="RKI82" s="176"/>
      <c r="RKJ82" s="176"/>
      <c r="RKK82" s="176"/>
      <c r="RKL82" s="176"/>
      <c r="RKM82" s="176"/>
      <c r="RKN82" s="176"/>
      <c r="RKO82" s="176"/>
      <c r="RKP82" s="176"/>
      <c r="RKQ82" s="176"/>
      <c r="RKR82" s="176"/>
      <c r="RKS82" s="176"/>
      <c r="RKT82" s="176"/>
      <c r="RKU82" s="176"/>
      <c r="RKV82" s="176"/>
      <c r="RKW82" s="176"/>
      <c r="RKX82" s="176"/>
      <c r="RKY82" s="176"/>
      <c r="RKZ82" s="176"/>
      <c r="RLA82" s="176"/>
      <c r="RLB82" s="176"/>
      <c r="RLC82" s="176"/>
      <c r="RLD82" s="176"/>
      <c r="RLE82" s="176"/>
      <c r="RLF82" s="176"/>
      <c r="RLG82" s="176"/>
      <c r="RLH82" s="176"/>
      <c r="RLI82" s="176"/>
      <c r="RLJ82" s="176"/>
      <c r="RLK82" s="176"/>
      <c r="RLL82" s="176"/>
      <c r="RLM82" s="176"/>
      <c r="RLN82" s="176"/>
      <c r="RLO82" s="176"/>
      <c r="RLP82" s="176"/>
      <c r="RLQ82" s="176"/>
      <c r="RLR82" s="176"/>
      <c r="RLS82" s="176"/>
      <c r="RLT82" s="176"/>
      <c r="RLU82" s="176"/>
      <c r="RLV82" s="176"/>
      <c r="RLW82" s="176"/>
      <c r="RLX82" s="176"/>
      <c r="RLY82" s="176"/>
      <c r="RLZ82" s="176"/>
      <c r="RMA82" s="176"/>
      <c r="RMB82" s="176"/>
      <c r="RMC82" s="176"/>
      <c r="RMD82" s="176"/>
      <c r="RME82" s="176"/>
      <c r="RMF82" s="176"/>
      <c r="RMG82" s="176"/>
      <c r="RMH82" s="176"/>
      <c r="RMI82" s="176"/>
      <c r="RMJ82" s="176"/>
      <c r="RMK82" s="176"/>
      <c r="RML82" s="176"/>
      <c r="RMM82" s="176"/>
      <c r="RMN82" s="176"/>
      <c r="RMO82" s="176"/>
      <c r="RMP82" s="176"/>
      <c r="RMQ82" s="176"/>
      <c r="RMR82" s="176"/>
      <c r="RMS82" s="176"/>
      <c r="RMT82" s="176"/>
      <c r="RMU82" s="176"/>
      <c r="RMV82" s="176"/>
      <c r="RMW82" s="176"/>
      <c r="RMX82" s="176"/>
      <c r="RMY82" s="176"/>
      <c r="RMZ82" s="176"/>
      <c r="RNA82" s="176"/>
      <c r="RNB82" s="176"/>
      <c r="RNC82" s="176"/>
      <c r="RND82" s="176"/>
      <c r="RNE82" s="176"/>
      <c r="RNF82" s="176"/>
      <c r="RNG82" s="176"/>
      <c r="RNH82" s="176"/>
      <c r="RNI82" s="176"/>
      <c r="RNJ82" s="176"/>
      <c r="RNK82" s="176"/>
      <c r="RNL82" s="176"/>
      <c r="RNM82" s="176"/>
      <c r="RNN82" s="176"/>
      <c r="RNO82" s="176"/>
      <c r="RNP82" s="176"/>
      <c r="RNQ82" s="176"/>
      <c r="RNR82" s="176"/>
      <c r="RNS82" s="176"/>
      <c r="RNT82" s="176"/>
      <c r="RNU82" s="176"/>
      <c r="RNV82" s="176"/>
      <c r="RNW82" s="176"/>
      <c r="RNX82" s="176"/>
      <c r="RNY82" s="176"/>
      <c r="RNZ82" s="176"/>
      <c r="ROA82" s="176"/>
      <c r="ROB82" s="176"/>
      <c r="ROC82" s="176"/>
      <c r="ROD82" s="176"/>
      <c r="ROE82" s="176"/>
      <c r="ROF82" s="176"/>
      <c r="ROG82" s="176"/>
      <c r="ROH82" s="176"/>
      <c r="ROI82" s="176"/>
      <c r="ROJ82" s="176"/>
      <c r="ROK82" s="176"/>
      <c r="ROL82" s="176"/>
      <c r="ROM82" s="176"/>
      <c r="RON82" s="176"/>
      <c r="ROO82" s="176"/>
      <c r="ROP82" s="176"/>
      <c r="ROQ82" s="176"/>
      <c r="ROR82" s="176"/>
      <c r="ROS82" s="176"/>
      <c r="ROT82" s="176"/>
      <c r="ROU82" s="176"/>
      <c r="ROV82" s="176"/>
      <c r="ROW82" s="176"/>
      <c r="ROX82" s="176"/>
      <c r="ROY82" s="176"/>
      <c r="ROZ82" s="176"/>
      <c r="RPA82" s="176"/>
      <c r="RPB82" s="176"/>
      <c r="RPC82" s="176"/>
      <c r="RPD82" s="176"/>
      <c r="RPE82" s="176"/>
      <c r="RPF82" s="176"/>
      <c r="RPG82" s="176"/>
      <c r="RPH82" s="176"/>
      <c r="RPI82" s="176"/>
      <c r="RPJ82" s="176"/>
      <c r="RPK82" s="176"/>
      <c r="RPL82" s="176"/>
      <c r="RPM82" s="176"/>
      <c r="RPN82" s="176"/>
      <c r="RPO82" s="176"/>
      <c r="RPP82" s="176"/>
      <c r="RPQ82" s="176"/>
      <c r="RPR82" s="176"/>
      <c r="RPS82" s="176"/>
      <c r="RPT82" s="176"/>
      <c r="RPU82" s="176"/>
      <c r="RPV82" s="176"/>
      <c r="RPW82" s="176"/>
      <c r="RPX82" s="176"/>
      <c r="RPY82" s="176"/>
      <c r="RPZ82" s="176"/>
      <c r="RQA82" s="176"/>
      <c r="RQB82" s="176"/>
      <c r="RQC82" s="176"/>
      <c r="RQD82" s="176"/>
      <c r="RQE82" s="176"/>
      <c r="RQF82" s="176"/>
      <c r="RQG82" s="176"/>
      <c r="RQH82" s="176"/>
      <c r="RQI82" s="176"/>
      <c r="RQJ82" s="176"/>
      <c r="RQK82" s="176"/>
      <c r="RQL82" s="176"/>
      <c r="RQM82" s="176"/>
      <c r="RQN82" s="176"/>
      <c r="RQO82" s="176"/>
      <c r="RQP82" s="176"/>
      <c r="RQQ82" s="176"/>
      <c r="RQR82" s="176"/>
      <c r="RQS82" s="176"/>
      <c r="RQT82" s="176"/>
      <c r="RQU82" s="176"/>
      <c r="RQV82" s="176"/>
      <c r="RQW82" s="176"/>
      <c r="RQX82" s="176"/>
      <c r="RQY82" s="176"/>
      <c r="RQZ82" s="176"/>
      <c r="RRA82" s="176"/>
      <c r="RRB82" s="176"/>
      <c r="RRC82" s="176"/>
      <c r="RRD82" s="176"/>
      <c r="RRE82" s="176"/>
      <c r="RRF82" s="176"/>
      <c r="RRG82" s="176"/>
      <c r="RRH82" s="176"/>
      <c r="RRI82" s="176"/>
      <c r="RRJ82" s="176"/>
      <c r="RRK82" s="176"/>
      <c r="RRL82" s="176"/>
      <c r="RRM82" s="176"/>
      <c r="RRN82" s="176"/>
      <c r="RRO82" s="176"/>
      <c r="RRP82" s="176"/>
      <c r="RRQ82" s="176"/>
      <c r="RRR82" s="176"/>
      <c r="RRS82" s="176"/>
      <c r="RRT82" s="176"/>
      <c r="RRU82" s="176"/>
      <c r="RRV82" s="176"/>
      <c r="RRW82" s="176"/>
      <c r="RRX82" s="176"/>
      <c r="RRY82" s="176"/>
      <c r="RRZ82" s="176"/>
      <c r="RSA82" s="176"/>
      <c r="RSB82" s="176"/>
      <c r="RSC82" s="176"/>
      <c r="RSD82" s="176"/>
      <c r="RSE82" s="176"/>
      <c r="RSF82" s="176"/>
      <c r="RSG82" s="176"/>
      <c r="RSH82" s="176"/>
      <c r="RSI82" s="176"/>
      <c r="RSJ82" s="176"/>
      <c r="RSK82" s="176"/>
      <c r="RSL82" s="176"/>
      <c r="RSM82" s="176"/>
      <c r="RSN82" s="176"/>
      <c r="RSO82" s="176"/>
      <c r="RSP82" s="176"/>
      <c r="RSQ82" s="176"/>
      <c r="RSR82" s="176"/>
      <c r="RSS82" s="176"/>
      <c r="RST82" s="176"/>
      <c r="RSU82" s="176"/>
      <c r="RSV82" s="176"/>
      <c r="RSW82" s="176"/>
      <c r="RSX82" s="176"/>
      <c r="RSY82" s="176"/>
      <c r="RSZ82" s="176"/>
      <c r="RTA82" s="176"/>
      <c r="RTB82" s="176"/>
      <c r="RTC82" s="176"/>
      <c r="RTD82" s="176"/>
      <c r="RTE82" s="176"/>
      <c r="RTF82" s="176"/>
      <c r="RTG82" s="176"/>
      <c r="RTH82" s="176"/>
      <c r="RTI82" s="176"/>
      <c r="RTJ82" s="176"/>
      <c r="RTK82" s="176"/>
      <c r="RTL82" s="176"/>
      <c r="RTM82" s="176"/>
      <c r="RTN82" s="176"/>
      <c r="RTO82" s="176"/>
      <c r="RTP82" s="176"/>
      <c r="RTQ82" s="176"/>
      <c r="RTR82" s="176"/>
      <c r="RTS82" s="176"/>
      <c r="RTT82" s="176"/>
      <c r="RTU82" s="176"/>
      <c r="RTV82" s="176"/>
      <c r="RTW82" s="176"/>
      <c r="RTX82" s="176"/>
      <c r="RTY82" s="176"/>
      <c r="RTZ82" s="176"/>
      <c r="RUA82" s="176"/>
      <c r="RUB82" s="176"/>
      <c r="RUC82" s="176"/>
      <c r="RUD82" s="176"/>
      <c r="RUE82" s="176"/>
      <c r="RUF82" s="176"/>
      <c r="RUG82" s="176"/>
      <c r="RUH82" s="176"/>
      <c r="RUI82" s="176"/>
      <c r="RUJ82" s="176"/>
      <c r="RUK82" s="176"/>
      <c r="RUL82" s="176"/>
      <c r="RUM82" s="176"/>
      <c r="RUN82" s="176"/>
      <c r="RUO82" s="176"/>
      <c r="RUP82" s="176"/>
      <c r="RUQ82" s="176"/>
      <c r="RUR82" s="176"/>
      <c r="RUS82" s="176"/>
      <c r="RUT82" s="176"/>
      <c r="RUU82" s="176"/>
      <c r="RUV82" s="176"/>
      <c r="RUW82" s="176"/>
      <c r="RUX82" s="176"/>
      <c r="RUY82" s="176"/>
      <c r="RUZ82" s="176"/>
      <c r="RVA82" s="176"/>
      <c r="RVB82" s="176"/>
      <c r="RVC82" s="176"/>
      <c r="RVD82" s="176"/>
      <c r="RVE82" s="176"/>
      <c r="RVF82" s="176"/>
      <c r="RVG82" s="176"/>
      <c r="RVH82" s="176"/>
      <c r="RVI82" s="176"/>
      <c r="RVJ82" s="176"/>
      <c r="RVK82" s="176"/>
      <c r="RVL82" s="176"/>
      <c r="RVM82" s="176"/>
      <c r="RVN82" s="176"/>
      <c r="RVO82" s="176"/>
      <c r="RVP82" s="176"/>
      <c r="RVQ82" s="176"/>
      <c r="RVR82" s="176"/>
      <c r="RVS82" s="176"/>
      <c r="RVT82" s="176"/>
      <c r="RVU82" s="176"/>
      <c r="RVV82" s="176"/>
      <c r="RVW82" s="176"/>
      <c r="RVX82" s="176"/>
      <c r="RVY82" s="176"/>
      <c r="RVZ82" s="176"/>
      <c r="RWA82" s="176"/>
      <c r="RWB82" s="176"/>
      <c r="RWC82" s="176"/>
      <c r="RWD82" s="176"/>
      <c r="RWE82" s="176"/>
      <c r="RWF82" s="176"/>
      <c r="RWG82" s="176"/>
      <c r="RWH82" s="176"/>
      <c r="RWI82" s="176"/>
      <c r="RWJ82" s="176"/>
      <c r="RWK82" s="176"/>
      <c r="RWL82" s="176"/>
      <c r="RWM82" s="176"/>
      <c r="RWN82" s="176"/>
      <c r="RWO82" s="176"/>
      <c r="RWP82" s="176"/>
      <c r="RWQ82" s="176"/>
      <c r="RWR82" s="176"/>
      <c r="RWS82" s="176"/>
      <c r="RWT82" s="176"/>
      <c r="RWU82" s="176"/>
      <c r="RWV82" s="176"/>
      <c r="RWW82" s="176"/>
      <c r="RWX82" s="176"/>
      <c r="RWY82" s="176"/>
      <c r="RWZ82" s="176"/>
      <c r="RXA82" s="176"/>
      <c r="RXB82" s="176"/>
      <c r="RXC82" s="176"/>
      <c r="RXD82" s="176"/>
      <c r="RXE82" s="176"/>
      <c r="RXF82" s="176"/>
      <c r="RXG82" s="176"/>
      <c r="RXH82" s="176"/>
      <c r="RXI82" s="176"/>
      <c r="RXJ82" s="176"/>
      <c r="RXK82" s="176"/>
      <c r="RXL82" s="176"/>
      <c r="RXM82" s="176"/>
      <c r="RXN82" s="176"/>
      <c r="RXO82" s="176"/>
      <c r="RXP82" s="176"/>
      <c r="RXQ82" s="176"/>
      <c r="RXR82" s="176"/>
      <c r="RXS82" s="176"/>
      <c r="RXT82" s="176"/>
      <c r="RXU82" s="176"/>
      <c r="RXV82" s="176"/>
      <c r="RXW82" s="176"/>
      <c r="RXX82" s="176"/>
      <c r="RXY82" s="176"/>
      <c r="RXZ82" s="176"/>
      <c r="RYA82" s="176"/>
      <c r="RYB82" s="176"/>
      <c r="RYC82" s="176"/>
      <c r="RYD82" s="176"/>
      <c r="RYE82" s="176"/>
      <c r="RYF82" s="176"/>
      <c r="RYG82" s="176"/>
      <c r="RYH82" s="176"/>
      <c r="RYI82" s="176"/>
      <c r="RYJ82" s="176"/>
      <c r="RYK82" s="176"/>
      <c r="RYL82" s="176"/>
      <c r="RYM82" s="176"/>
      <c r="RYN82" s="176"/>
      <c r="RYO82" s="176"/>
      <c r="RYP82" s="176"/>
      <c r="RYQ82" s="176"/>
      <c r="RYR82" s="176"/>
      <c r="RYS82" s="176"/>
      <c r="RYT82" s="176"/>
      <c r="RYU82" s="176"/>
      <c r="RYV82" s="176"/>
      <c r="RYW82" s="176"/>
      <c r="RYX82" s="176"/>
      <c r="RYY82" s="176"/>
      <c r="RYZ82" s="176"/>
      <c r="RZA82" s="176"/>
      <c r="RZB82" s="176"/>
      <c r="RZC82" s="176"/>
      <c r="RZD82" s="176"/>
      <c r="RZE82" s="176"/>
      <c r="RZF82" s="176"/>
      <c r="RZG82" s="176"/>
      <c r="RZH82" s="176"/>
      <c r="RZI82" s="176"/>
      <c r="RZJ82" s="176"/>
      <c r="RZK82" s="176"/>
      <c r="RZL82" s="176"/>
      <c r="RZM82" s="176"/>
      <c r="RZN82" s="176"/>
      <c r="RZO82" s="176"/>
      <c r="RZP82" s="176"/>
      <c r="RZQ82" s="176"/>
      <c r="RZR82" s="176"/>
      <c r="RZS82" s="176"/>
      <c r="RZT82" s="176"/>
      <c r="RZU82" s="176"/>
      <c r="RZV82" s="176"/>
      <c r="RZW82" s="176"/>
      <c r="RZX82" s="176"/>
      <c r="RZY82" s="176"/>
      <c r="RZZ82" s="176"/>
      <c r="SAA82" s="176"/>
      <c r="SAB82" s="176"/>
      <c r="SAC82" s="176"/>
      <c r="SAD82" s="176"/>
      <c r="SAE82" s="176"/>
      <c r="SAF82" s="176"/>
      <c r="SAG82" s="176"/>
      <c r="SAH82" s="176"/>
      <c r="SAI82" s="176"/>
      <c r="SAJ82" s="176"/>
      <c r="SAK82" s="176"/>
      <c r="SAL82" s="176"/>
      <c r="SAM82" s="176"/>
      <c r="SAN82" s="176"/>
      <c r="SAO82" s="176"/>
      <c r="SAP82" s="176"/>
      <c r="SAQ82" s="176"/>
      <c r="SAR82" s="176"/>
      <c r="SAS82" s="176"/>
      <c r="SAT82" s="176"/>
      <c r="SAU82" s="176"/>
      <c r="SAV82" s="176"/>
      <c r="SAW82" s="176"/>
      <c r="SAX82" s="176"/>
      <c r="SAY82" s="176"/>
      <c r="SAZ82" s="176"/>
      <c r="SBA82" s="176"/>
      <c r="SBB82" s="176"/>
      <c r="SBC82" s="176"/>
      <c r="SBD82" s="176"/>
      <c r="SBE82" s="176"/>
      <c r="SBF82" s="176"/>
      <c r="SBG82" s="176"/>
      <c r="SBH82" s="176"/>
      <c r="SBI82" s="176"/>
      <c r="SBJ82" s="176"/>
      <c r="SBK82" s="176"/>
      <c r="SBL82" s="176"/>
      <c r="SBM82" s="176"/>
      <c r="SBN82" s="176"/>
      <c r="SBO82" s="176"/>
      <c r="SBP82" s="176"/>
      <c r="SBQ82" s="176"/>
      <c r="SBR82" s="176"/>
      <c r="SBS82" s="176"/>
      <c r="SBT82" s="176"/>
      <c r="SBU82" s="176"/>
      <c r="SBV82" s="176"/>
      <c r="SBW82" s="176"/>
      <c r="SBX82" s="176"/>
      <c r="SBY82" s="176"/>
      <c r="SBZ82" s="176"/>
      <c r="SCA82" s="176"/>
      <c r="SCB82" s="176"/>
      <c r="SCC82" s="176"/>
      <c r="SCD82" s="176"/>
      <c r="SCE82" s="176"/>
      <c r="SCF82" s="176"/>
      <c r="SCG82" s="176"/>
      <c r="SCH82" s="176"/>
      <c r="SCI82" s="176"/>
      <c r="SCJ82" s="176"/>
      <c r="SCK82" s="176"/>
      <c r="SCL82" s="176"/>
      <c r="SCM82" s="176"/>
      <c r="SCN82" s="176"/>
      <c r="SCO82" s="176"/>
      <c r="SCP82" s="176"/>
      <c r="SCQ82" s="176"/>
      <c r="SCR82" s="176"/>
      <c r="SCS82" s="176"/>
      <c r="SCT82" s="176"/>
      <c r="SCU82" s="176"/>
      <c r="SCV82" s="176"/>
      <c r="SCW82" s="176"/>
      <c r="SCX82" s="176"/>
      <c r="SCY82" s="176"/>
      <c r="SCZ82" s="176"/>
      <c r="SDA82" s="176"/>
      <c r="SDB82" s="176"/>
      <c r="SDC82" s="176"/>
      <c r="SDD82" s="176"/>
      <c r="SDE82" s="176"/>
      <c r="SDF82" s="176"/>
      <c r="SDG82" s="176"/>
      <c r="SDH82" s="176"/>
      <c r="SDI82" s="176"/>
      <c r="SDJ82" s="176"/>
      <c r="SDK82" s="176"/>
      <c r="SDL82" s="176"/>
      <c r="SDM82" s="176"/>
      <c r="SDN82" s="176"/>
      <c r="SDO82" s="176"/>
      <c r="SDP82" s="176"/>
      <c r="SDQ82" s="176"/>
      <c r="SDR82" s="176"/>
      <c r="SDS82" s="176"/>
      <c r="SDT82" s="176"/>
      <c r="SDU82" s="176"/>
      <c r="SDV82" s="176"/>
      <c r="SDW82" s="176"/>
      <c r="SDX82" s="176"/>
      <c r="SDY82" s="176"/>
      <c r="SDZ82" s="176"/>
      <c r="SEA82" s="176"/>
      <c r="SEB82" s="176"/>
      <c r="SEC82" s="176"/>
      <c r="SED82" s="176"/>
      <c r="SEE82" s="176"/>
      <c r="SEF82" s="176"/>
      <c r="SEG82" s="176"/>
      <c r="SEH82" s="176"/>
      <c r="SEI82" s="176"/>
      <c r="SEJ82" s="176"/>
      <c r="SEK82" s="176"/>
      <c r="SEL82" s="176"/>
      <c r="SEM82" s="176"/>
      <c r="SEN82" s="176"/>
      <c r="SEO82" s="176"/>
      <c r="SEP82" s="176"/>
      <c r="SEQ82" s="176"/>
      <c r="SER82" s="176"/>
      <c r="SES82" s="176"/>
      <c r="SET82" s="176"/>
      <c r="SEU82" s="176"/>
      <c r="SEV82" s="176"/>
      <c r="SEW82" s="176"/>
      <c r="SEX82" s="176"/>
      <c r="SEY82" s="176"/>
      <c r="SEZ82" s="176"/>
      <c r="SFA82" s="176"/>
      <c r="SFB82" s="176"/>
      <c r="SFC82" s="176"/>
      <c r="SFD82" s="176"/>
      <c r="SFE82" s="176"/>
      <c r="SFF82" s="176"/>
      <c r="SFG82" s="176"/>
      <c r="SFH82" s="176"/>
      <c r="SFI82" s="176"/>
      <c r="SFJ82" s="176"/>
      <c r="SFK82" s="176"/>
      <c r="SFL82" s="176"/>
      <c r="SFM82" s="176"/>
      <c r="SFN82" s="176"/>
      <c r="SFO82" s="176"/>
      <c r="SFP82" s="176"/>
      <c r="SFQ82" s="176"/>
      <c r="SFR82" s="176"/>
      <c r="SFS82" s="176"/>
      <c r="SFT82" s="176"/>
      <c r="SFU82" s="176"/>
      <c r="SFV82" s="176"/>
      <c r="SFW82" s="176"/>
      <c r="SFX82" s="176"/>
      <c r="SFY82" s="176"/>
      <c r="SFZ82" s="176"/>
      <c r="SGA82" s="176"/>
      <c r="SGB82" s="176"/>
      <c r="SGC82" s="176"/>
      <c r="SGD82" s="176"/>
      <c r="SGE82" s="176"/>
      <c r="SGF82" s="176"/>
      <c r="SGG82" s="176"/>
      <c r="SGH82" s="176"/>
      <c r="SGI82" s="176"/>
      <c r="SGJ82" s="176"/>
      <c r="SGK82" s="176"/>
      <c r="SGL82" s="176"/>
      <c r="SGM82" s="176"/>
      <c r="SGN82" s="176"/>
      <c r="SGO82" s="176"/>
      <c r="SGP82" s="176"/>
      <c r="SGQ82" s="176"/>
      <c r="SGR82" s="176"/>
      <c r="SGS82" s="176"/>
      <c r="SGT82" s="176"/>
      <c r="SGU82" s="176"/>
      <c r="SGV82" s="176"/>
      <c r="SGW82" s="176"/>
      <c r="SGX82" s="176"/>
      <c r="SGY82" s="176"/>
      <c r="SGZ82" s="176"/>
      <c r="SHA82" s="176"/>
      <c r="SHB82" s="176"/>
      <c r="SHC82" s="176"/>
      <c r="SHD82" s="176"/>
      <c r="SHE82" s="176"/>
      <c r="SHF82" s="176"/>
      <c r="SHG82" s="176"/>
      <c r="SHH82" s="176"/>
      <c r="SHI82" s="176"/>
      <c r="SHJ82" s="176"/>
      <c r="SHK82" s="176"/>
      <c r="SHL82" s="176"/>
      <c r="SHM82" s="176"/>
      <c r="SHN82" s="176"/>
      <c r="SHO82" s="176"/>
      <c r="SHP82" s="176"/>
      <c r="SHQ82" s="176"/>
      <c r="SHR82" s="176"/>
      <c r="SHS82" s="176"/>
      <c r="SHT82" s="176"/>
      <c r="SHU82" s="176"/>
      <c r="SHV82" s="176"/>
      <c r="SHW82" s="176"/>
      <c r="SHX82" s="176"/>
      <c r="SHY82" s="176"/>
      <c r="SHZ82" s="176"/>
      <c r="SIA82" s="176"/>
      <c r="SIB82" s="176"/>
      <c r="SIC82" s="176"/>
      <c r="SID82" s="176"/>
      <c r="SIE82" s="176"/>
      <c r="SIF82" s="176"/>
      <c r="SIG82" s="176"/>
      <c r="SIH82" s="176"/>
      <c r="SII82" s="176"/>
      <c r="SIJ82" s="176"/>
      <c r="SIK82" s="176"/>
      <c r="SIL82" s="176"/>
      <c r="SIM82" s="176"/>
      <c r="SIN82" s="176"/>
      <c r="SIO82" s="176"/>
      <c r="SIP82" s="176"/>
      <c r="SIQ82" s="176"/>
      <c r="SIR82" s="176"/>
      <c r="SIS82" s="176"/>
      <c r="SIT82" s="176"/>
      <c r="SIU82" s="176"/>
      <c r="SIV82" s="176"/>
      <c r="SIW82" s="176"/>
      <c r="SIX82" s="176"/>
      <c r="SIY82" s="176"/>
      <c r="SIZ82" s="176"/>
      <c r="SJA82" s="176"/>
      <c r="SJB82" s="176"/>
      <c r="SJC82" s="176"/>
      <c r="SJD82" s="176"/>
      <c r="SJE82" s="176"/>
      <c r="SJF82" s="176"/>
      <c r="SJG82" s="176"/>
      <c r="SJH82" s="176"/>
      <c r="SJI82" s="176"/>
      <c r="SJJ82" s="176"/>
      <c r="SJK82" s="176"/>
      <c r="SJL82" s="176"/>
      <c r="SJM82" s="176"/>
      <c r="SJN82" s="176"/>
      <c r="SJO82" s="176"/>
      <c r="SJP82" s="176"/>
      <c r="SJQ82" s="176"/>
      <c r="SJR82" s="176"/>
      <c r="SJS82" s="176"/>
      <c r="SJT82" s="176"/>
      <c r="SJU82" s="176"/>
      <c r="SJV82" s="176"/>
      <c r="SJW82" s="176"/>
      <c r="SJX82" s="176"/>
      <c r="SJY82" s="176"/>
      <c r="SJZ82" s="176"/>
      <c r="SKA82" s="176"/>
      <c r="SKB82" s="176"/>
      <c r="SKC82" s="176"/>
      <c r="SKD82" s="176"/>
      <c r="SKE82" s="176"/>
      <c r="SKF82" s="176"/>
      <c r="SKG82" s="176"/>
      <c r="SKH82" s="176"/>
      <c r="SKI82" s="176"/>
      <c r="SKJ82" s="176"/>
      <c r="SKK82" s="176"/>
      <c r="SKL82" s="176"/>
      <c r="SKM82" s="176"/>
      <c r="SKN82" s="176"/>
      <c r="SKO82" s="176"/>
      <c r="SKP82" s="176"/>
      <c r="SKQ82" s="176"/>
      <c r="SKR82" s="176"/>
      <c r="SKS82" s="176"/>
      <c r="SKT82" s="176"/>
      <c r="SKU82" s="176"/>
      <c r="SKV82" s="176"/>
      <c r="SKW82" s="176"/>
      <c r="SKX82" s="176"/>
      <c r="SKY82" s="176"/>
      <c r="SKZ82" s="176"/>
      <c r="SLA82" s="176"/>
      <c r="SLB82" s="176"/>
      <c r="SLC82" s="176"/>
      <c r="SLD82" s="176"/>
      <c r="SLE82" s="176"/>
      <c r="SLF82" s="176"/>
      <c r="SLG82" s="176"/>
      <c r="SLH82" s="176"/>
      <c r="SLI82" s="176"/>
      <c r="SLJ82" s="176"/>
      <c r="SLK82" s="176"/>
      <c r="SLL82" s="176"/>
      <c r="SLM82" s="176"/>
      <c r="SLN82" s="176"/>
      <c r="SLO82" s="176"/>
      <c r="SLP82" s="176"/>
      <c r="SLQ82" s="176"/>
      <c r="SLR82" s="176"/>
      <c r="SLS82" s="176"/>
      <c r="SLT82" s="176"/>
      <c r="SLU82" s="176"/>
      <c r="SLV82" s="176"/>
      <c r="SLW82" s="176"/>
      <c r="SLX82" s="176"/>
      <c r="SLY82" s="176"/>
      <c r="SLZ82" s="176"/>
      <c r="SMA82" s="176"/>
      <c r="SMB82" s="176"/>
      <c r="SMC82" s="176"/>
      <c r="SMD82" s="176"/>
      <c r="SME82" s="176"/>
      <c r="SMF82" s="176"/>
      <c r="SMG82" s="176"/>
      <c r="SMH82" s="176"/>
      <c r="SMI82" s="176"/>
      <c r="SMJ82" s="176"/>
      <c r="SMK82" s="176"/>
      <c r="SML82" s="176"/>
      <c r="SMM82" s="176"/>
      <c r="SMN82" s="176"/>
      <c r="SMO82" s="176"/>
      <c r="SMP82" s="176"/>
      <c r="SMQ82" s="176"/>
      <c r="SMR82" s="176"/>
      <c r="SMS82" s="176"/>
      <c r="SMT82" s="176"/>
      <c r="SMU82" s="176"/>
      <c r="SMV82" s="176"/>
      <c r="SMW82" s="176"/>
      <c r="SMX82" s="176"/>
      <c r="SMY82" s="176"/>
      <c r="SMZ82" s="176"/>
      <c r="SNA82" s="176"/>
      <c r="SNB82" s="176"/>
      <c r="SNC82" s="176"/>
      <c r="SND82" s="176"/>
      <c r="SNE82" s="176"/>
      <c r="SNF82" s="176"/>
      <c r="SNG82" s="176"/>
      <c r="SNH82" s="176"/>
      <c r="SNI82" s="176"/>
      <c r="SNJ82" s="176"/>
      <c r="SNK82" s="176"/>
      <c r="SNL82" s="176"/>
      <c r="SNM82" s="176"/>
      <c r="SNN82" s="176"/>
      <c r="SNO82" s="176"/>
      <c r="SNP82" s="176"/>
      <c r="SNQ82" s="176"/>
      <c r="SNR82" s="176"/>
      <c r="SNS82" s="176"/>
      <c r="SNT82" s="176"/>
      <c r="SNU82" s="176"/>
      <c r="SNV82" s="176"/>
      <c r="SNW82" s="176"/>
      <c r="SNX82" s="176"/>
      <c r="SNY82" s="176"/>
      <c r="SNZ82" s="176"/>
      <c r="SOA82" s="176"/>
      <c r="SOB82" s="176"/>
      <c r="SOC82" s="176"/>
      <c r="SOD82" s="176"/>
      <c r="SOE82" s="176"/>
      <c r="SOF82" s="176"/>
      <c r="SOG82" s="176"/>
      <c r="SOH82" s="176"/>
      <c r="SOI82" s="176"/>
      <c r="SOJ82" s="176"/>
      <c r="SOK82" s="176"/>
      <c r="SOL82" s="176"/>
      <c r="SOM82" s="176"/>
      <c r="SON82" s="176"/>
      <c r="SOO82" s="176"/>
      <c r="SOP82" s="176"/>
      <c r="SOQ82" s="176"/>
      <c r="SOR82" s="176"/>
      <c r="SOS82" s="176"/>
      <c r="SOT82" s="176"/>
      <c r="SOU82" s="176"/>
      <c r="SOV82" s="176"/>
      <c r="SOW82" s="176"/>
      <c r="SOX82" s="176"/>
      <c r="SOY82" s="176"/>
      <c r="SOZ82" s="176"/>
      <c r="SPA82" s="176"/>
      <c r="SPB82" s="176"/>
      <c r="SPC82" s="176"/>
      <c r="SPD82" s="176"/>
      <c r="SPE82" s="176"/>
      <c r="SPF82" s="176"/>
      <c r="SPG82" s="176"/>
      <c r="SPH82" s="176"/>
      <c r="SPI82" s="176"/>
      <c r="SPJ82" s="176"/>
      <c r="SPK82" s="176"/>
      <c r="SPL82" s="176"/>
      <c r="SPM82" s="176"/>
      <c r="SPN82" s="176"/>
      <c r="SPO82" s="176"/>
      <c r="SPP82" s="176"/>
      <c r="SPQ82" s="176"/>
      <c r="SPR82" s="176"/>
      <c r="SPS82" s="176"/>
      <c r="SPT82" s="176"/>
      <c r="SPU82" s="176"/>
      <c r="SPV82" s="176"/>
      <c r="SPW82" s="176"/>
      <c r="SPX82" s="176"/>
      <c r="SPY82" s="176"/>
      <c r="SPZ82" s="176"/>
      <c r="SQA82" s="176"/>
      <c r="SQB82" s="176"/>
      <c r="SQC82" s="176"/>
      <c r="SQD82" s="176"/>
      <c r="SQE82" s="176"/>
      <c r="SQF82" s="176"/>
      <c r="SQG82" s="176"/>
      <c r="SQH82" s="176"/>
      <c r="SQI82" s="176"/>
      <c r="SQJ82" s="176"/>
      <c r="SQK82" s="176"/>
      <c r="SQL82" s="176"/>
      <c r="SQM82" s="176"/>
      <c r="SQN82" s="176"/>
      <c r="SQO82" s="176"/>
      <c r="SQP82" s="176"/>
      <c r="SQQ82" s="176"/>
      <c r="SQR82" s="176"/>
      <c r="SQS82" s="176"/>
      <c r="SQT82" s="176"/>
      <c r="SQU82" s="176"/>
      <c r="SQV82" s="176"/>
      <c r="SQW82" s="176"/>
      <c r="SQX82" s="176"/>
      <c r="SQY82" s="176"/>
      <c r="SQZ82" s="176"/>
      <c r="SRA82" s="176"/>
      <c r="SRB82" s="176"/>
      <c r="SRC82" s="176"/>
      <c r="SRD82" s="176"/>
      <c r="SRE82" s="176"/>
      <c r="SRF82" s="176"/>
      <c r="SRG82" s="176"/>
      <c r="SRH82" s="176"/>
      <c r="SRI82" s="176"/>
      <c r="SRJ82" s="176"/>
      <c r="SRK82" s="176"/>
      <c r="SRL82" s="176"/>
      <c r="SRM82" s="176"/>
      <c r="SRN82" s="176"/>
      <c r="SRO82" s="176"/>
      <c r="SRP82" s="176"/>
      <c r="SRQ82" s="176"/>
      <c r="SRR82" s="176"/>
      <c r="SRS82" s="176"/>
      <c r="SRT82" s="176"/>
      <c r="SRU82" s="176"/>
      <c r="SRV82" s="176"/>
      <c r="SRW82" s="176"/>
      <c r="SRX82" s="176"/>
      <c r="SRY82" s="176"/>
      <c r="SRZ82" s="176"/>
      <c r="SSA82" s="176"/>
      <c r="SSB82" s="176"/>
      <c r="SSC82" s="176"/>
      <c r="SSD82" s="176"/>
      <c r="SSE82" s="176"/>
      <c r="SSF82" s="176"/>
      <c r="SSG82" s="176"/>
      <c r="SSH82" s="176"/>
      <c r="SSI82" s="176"/>
      <c r="SSJ82" s="176"/>
      <c r="SSK82" s="176"/>
      <c r="SSL82" s="176"/>
      <c r="SSM82" s="176"/>
      <c r="SSN82" s="176"/>
      <c r="SSO82" s="176"/>
      <c r="SSP82" s="176"/>
      <c r="SSQ82" s="176"/>
      <c r="SSR82" s="176"/>
      <c r="SSS82" s="176"/>
      <c r="SST82" s="176"/>
      <c r="SSU82" s="176"/>
      <c r="SSV82" s="176"/>
      <c r="SSW82" s="176"/>
      <c r="SSX82" s="176"/>
      <c r="SSY82" s="176"/>
      <c r="SSZ82" s="176"/>
      <c r="STA82" s="176"/>
      <c r="STB82" s="176"/>
      <c r="STC82" s="176"/>
      <c r="STD82" s="176"/>
      <c r="STE82" s="176"/>
      <c r="STF82" s="176"/>
      <c r="STG82" s="176"/>
      <c r="STH82" s="176"/>
      <c r="STI82" s="176"/>
      <c r="STJ82" s="176"/>
      <c r="STK82" s="176"/>
      <c r="STL82" s="176"/>
      <c r="STM82" s="176"/>
      <c r="STN82" s="176"/>
      <c r="STO82" s="176"/>
      <c r="STP82" s="176"/>
      <c r="STQ82" s="176"/>
      <c r="STR82" s="176"/>
      <c r="STS82" s="176"/>
      <c r="STT82" s="176"/>
      <c r="STU82" s="176"/>
      <c r="STV82" s="176"/>
      <c r="STW82" s="176"/>
      <c r="STX82" s="176"/>
      <c r="STY82" s="176"/>
      <c r="STZ82" s="176"/>
      <c r="SUA82" s="176"/>
      <c r="SUB82" s="176"/>
      <c r="SUC82" s="176"/>
      <c r="SUD82" s="176"/>
      <c r="SUE82" s="176"/>
      <c r="SUF82" s="176"/>
      <c r="SUG82" s="176"/>
      <c r="SUH82" s="176"/>
      <c r="SUI82" s="176"/>
      <c r="SUJ82" s="176"/>
      <c r="SUK82" s="176"/>
      <c r="SUL82" s="176"/>
      <c r="SUM82" s="176"/>
      <c r="SUN82" s="176"/>
      <c r="SUO82" s="176"/>
      <c r="SUP82" s="176"/>
      <c r="SUQ82" s="176"/>
      <c r="SUR82" s="176"/>
      <c r="SUS82" s="176"/>
      <c r="SUT82" s="176"/>
      <c r="SUU82" s="176"/>
      <c r="SUV82" s="176"/>
      <c r="SUW82" s="176"/>
      <c r="SUX82" s="176"/>
      <c r="SUY82" s="176"/>
      <c r="SUZ82" s="176"/>
      <c r="SVA82" s="176"/>
      <c r="SVB82" s="176"/>
      <c r="SVC82" s="176"/>
      <c r="SVD82" s="176"/>
      <c r="SVE82" s="176"/>
      <c r="SVF82" s="176"/>
      <c r="SVG82" s="176"/>
      <c r="SVH82" s="176"/>
      <c r="SVI82" s="176"/>
      <c r="SVJ82" s="176"/>
      <c r="SVK82" s="176"/>
      <c r="SVL82" s="176"/>
      <c r="SVM82" s="176"/>
      <c r="SVN82" s="176"/>
      <c r="SVO82" s="176"/>
      <c r="SVP82" s="176"/>
      <c r="SVQ82" s="176"/>
      <c r="SVR82" s="176"/>
      <c r="SVS82" s="176"/>
      <c r="SVT82" s="176"/>
      <c r="SVU82" s="176"/>
      <c r="SVV82" s="176"/>
      <c r="SVW82" s="176"/>
      <c r="SVX82" s="176"/>
      <c r="SVY82" s="176"/>
      <c r="SVZ82" s="176"/>
      <c r="SWA82" s="176"/>
      <c r="SWB82" s="176"/>
      <c r="SWC82" s="176"/>
      <c r="SWD82" s="176"/>
      <c r="SWE82" s="176"/>
      <c r="SWF82" s="176"/>
      <c r="SWG82" s="176"/>
      <c r="SWH82" s="176"/>
      <c r="SWI82" s="176"/>
      <c r="SWJ82" s="176"/>
      <c r="SWK82" s="176"/>
      <c r="SWL82" s="176"/>
      <c r="SWM82" s="176"/>
      <c r="SWN82" s="176"/>
      <c r="SWO82" s="176"/>
      <c r="SWP82" s="176"/>
      <c r="SWQ82" s="176"/>
      <c r="SWR82" s="176"/>
      <c r="SWS82" s="176"/>
      <c r="SWT82" s="176"/>
      <c r="SWU82" s="176"/>
      <c r="SWV82" s="176"/>
      <c r="SWW82" s="176"/>
      <c r="SWX82" s="176"/>
      <c r="SWY82" s="176"/>
      <c r="SWZ82" s="176"/>
      <c r="SXA82" s="176"/>
      <c r="SXB82" s="176"/>
      <c r="SXC82" s="176"/>
      <c r="SXD82" s="176"/>
      <c r="SXE82" s="176"/>
      <c r="SXF82" s="176"/>
      <c r="SXG82" s="176"/>
      <c r="SXH82" s="176"/>
      <c r="SXI82" s="176"/>
      <c r="SXJ82" s="176"/>
      <c r="SXK82" s="176"/>
      <c r="SXL82" s="176"/>
      <c r="SXM82" s="176"/>
      <c r="SXN82" s="176"/>
      <c r="SXO82" s="176"/>
      <c r="SXP82" s="176"/>
      <c r="SXQ82" s="176"/>
      <c r="SXR82" s="176"/>
      <c r="SXS82" s="176"/>
      <c r="SXT82" s="176"/>
      <c r="SXU82" s="176"/>
      <c r="SXV82" s="176"/>
      <c r="SXW82" s="176"/>
      <c r="SXX82" s="176"/>
      <c r="SXY82" s="176"/>
      <c r="SXZ82" s="176"/>
      <c r="SYA82" s="176"/>
      <c r="SYB82" s="176"/>
      <c r="SYC82" s="176"/>
      <c r="SYD82" s="176"/>
      <c r="SYE82" s="176"/>
      <c r="SYF82" s="176"/>
      <c r="SYG82" s="176"/>
      <c r="SYH82" s="176"/>
      <c r="SYI82" s="176"/>
      <c r="SYJ82" s="176"/>
      <c r="SYK82" s="176"/>
      <c r="SYL82" s="176"/>
      <c r="SYM82" s="176"/>
      <c r="SYN82" s="176"/>
      <c r="SYO82" s="176"/>
      <c r="SYP82" s="176"/>
      <c r="SYQ82" s="176"/>
      <c r="SYR82" s="176"/>
      <c r="SYS82" s="176"/>
      <c r="SYT82" s="176"/>
      <c r="SYU82" s="176"/>
      <c r="SYV82" s="176"/>
      <c r="SYW82" s="176"/>
      <c r="SYX82" s="176"/>
      <c r="SYY82" s="176"/>
      <c r="SYZ82" s="176"/>
      <c r="SZA82" s="176"/>
      <c r="SZB82" s="176"/>
      <c r="SZC82" s="176"/>
      <c r="SZD82" s="176"/>
      <c r="SZE82" s="176"/>
      <c r="SZF82" s="176"/>
      <c r="SZG82" s="176"/>
      <c r="SZH82" s="176"/>
      <c r="SZI82" s="176"/>
      <c r="SZJ82" s="176"/>
      <c r="SZK82" s="176"/>
      <c r="SZL82" s="176"/>
      <c r="SZM82" s="176"/>
      <c r="SZN82" s="176"/>
      <c r="SZO82" s="176"/>
      <c r="SZP82" s="176"/>
      <c r="SZQ82" s="176"/>
      <c r="SZR82" s="176"/>
      <c r="SZS82" s="176"/>
      <c r="SZT82" s="176"/>
      <c r="SZU82" s="176"/>
      <c r="SZV82" s="176"/>
      <c r="SZW82" s="176"/>
      <c r="SZX82" s="176"/>
      <c r="SZY82" s="176"/>
      <c r="SZZ82" s="176"/>
      <c r="TAA82" s="176"/>
      <c r="TAB82" s="176"/>
      <c r="TAC82" s="176"/>
      <c r="TAD82" s="176"/>
      <c r="TAE82" s="176"/>
      <c r="TAF82" s="176"/>
      <c r="TAG82" s="176"/>
      <c r="TAH82" s="176"/>
      <c r="TAI82" s="176"/>
      <c r="TAJ82" s="176"/>
      <c r="TAK82" s="176"/>
      <c r="TAL82" s="176"/>
      <c r="TAM82" s="176"/>
      <c r="TAN82" s="176"/>
      <c r="TAO82" s="176"/>
      <c r="TAP82" s="176"/>
      <c r="TAQ82" s="176"/>
      <c r="TAR82" s="176"/>
      <c r="TAS82" s="176"/>
      <c r="TAT82" s="176"/>
      <c r="TAU82" s="176"/>
      <c r="TAV82" s="176"/>
      <c r="TAW82" s="176"/>
      <c r="TAX82" s="176"/>
      <c r="TAY82" s="176"/>
      <c r="TAZ82" s="176"/>
      <c r="TBA82" s="176"/>
      <c r="TBB82" s="176"/>
      <c r="TBC82" s="176"/>
      <c r="TBD82" s="176"/>
      <c r="TBE82" s="176"/>
      <c r="TBF82" s="176"/>
      <c r="TBG82" s="176"/>
      <c r="TBH82" s="176"/>
      <c r="TBI82" s="176"/>
      <c r="TBJ82" s="176"/>
      <c r="TBK82" s="176"/>
      <c r="TBL82" s="176"/>
      <c r="TBM82" s="176"/>
      <c r="TBN82" s="176"/>
      <c r="TBO82" s="176"/>
      <c r="TBP82" s="176"/>
      <c r="TBQ82" s="176"/>
      <c r="TBR82" s="176"/>
      <c r="TBS82" s="176"/>
      <c r="TBT82" s="176"/>
      <c r="TBU82" s="176"/>
      <c r="TBV82" s="176"/>
      <c r="TBW82" s="176"/>
      <c r="TBX82" s="176"/>
      <c r="TBY82" s="176"/>
      <c r="TBZ82" s="176"/>
      <c r="TCA82" s="176"/>
      <c r="TCB82" s="176"/>
      <c r="TCC82" s="176"/>
      <c r="TCD82" s="176"/>
      <c r="TCE82" s="176"/>
      <c r="TCF82" s="176"/>
      <c r="TCG82" s="176"/>
      <c r="TCH82" s="176"/>
      <c r="TCI82" s="176"/>
      <c r="TCJ82" s="176"/>
      <c r="TCK82" s="176"/>
      <c r="TCL82" s="176"/>
      <c r="TCM82" s="176"/>
      <c r="TCN82" s="176"/>
      <c r="TCO82" s="176"/>
      <c r="TCP82" s="176"/>
      <c r="TCQ82" s="176"/>
      <c r="TCR82" s="176"/>
      <c r="TCS82" s="176"/>
      <c r="TCT82" s="176"/>
      <c r="TCU82" s="176"/>
      <c r="TCV82" s="176"/>
      <c r="TCW82" s="176"/>
      <c r="TCX82" s="176"/>
      <c r="TCY82" s="176"/>
      <c r="TCZ82" s="176"/>
      <c r="TDA82" s="176"/>
      <c r="TDB82" s="176"/>
      <c r="TDC82" s="176"/>
      <c r="TDD82" s="176"/>
      <c r="TDE82" s="176"/>
      <c r="TDF82" s="176"/>
      <c r="TDG82" s="176"/>
      <c r="TDH82" s="176"/>
      <c r="TDI82" s="176"/>
      <c r="TDJ82" s="176"/>
      <c r="TDK82" s="176"/>
      <c r="TDL82" s="176"/>
      <c r="TDM82" s="176"/>
      <c r="TDN82" s="176"/>
      <c r="TDO82" s="176"/>
      <c r="TDP82" s="176"/>
      <c r="TDQ82" s="176"/>
      <c r="TDR82" s="176"/>
      <c r="TDS82" s="176"/>
      <c r="TDT82" s="176"/>
      <c r="TDU82" s="176"/>
      <c r="TDV82" s="176"/>
      <c r="TDW82" s="176"/>
      <c r="TDX82" s="176"/>
      <c r="TDY82" s="176"/>
      <c r="TDZ82" s="176"/>
      <c r="TEA82" s="176"/>
      <c r="TEB82" s="176"/>
      <c r="TEC82" s="176"/>
      <c r="TED82" s="176"/>
      <c r="TEE82" s="176"/>
      <c r="TEF82" s="176"/>
      <c r="TEG82" s="176"/>
      <c r="TEH82" s="176"/>
      <c r="TEI82" s="176"/>
      <c r="TEJ82" s="176"/>
      <c r="TEK82" s="176"/>
      <c r="TEL82" s="176"/>
      <c r="TEM82" s="176"/>
      <c r="TEN82" s="176"/>
      <c r="TEO82" s="176"/>
      <c r="TEP82" s="176"/>
      <c r="TEQ82" s="176"/>
      <c r="TER82" s="176"/>
      <c r="TES82" s="176"/>
      <c r="TET82" s="176"/>
      <c r="TEU82" s="176"/>
      <c r="TEV82" s="176"/>
      <c r="TEW82" s="176"/>
      <c r="TEX82" s="176"/>
      <c r="TEY82" s="176"/>
      <c r="TEZ82" s="176"/>
      <c r="TFA82" s="176"/>
      <c r="TFB82" s="176"/>
      <c r="TFC82" s="176"/>
      <c r="TFD82" s="176"/>
      <c r="TFE82" s="176"/>
      <c r="TFF82" s="176"/>
      <c r="TFG82" s="176"/>
      <c r="TFH82" s="176"/>
      <c r="TFI82" s="176"/>
      <c r="TFJ82" s="176"/>
      <c r="TFK82" s="176"/>
      <c r="TFL82" s="176"/>
      <c r="TFM82" s="176"/>
      <c r="TFN82" s="176"/>
      <c r="TFO82" s="176"/>
      <c r="TFP82" s="176"/>
      <c r="TFQ82" s="176"/>
      <c r="TFR82" s="176"/>
      <c r="TFS82" s="176"/>
      <c r="TFT82" s="176"/>
      <c r="TFU82" s="176"/>
      <c r="TFV82" s="176"/>
      <c r="TFW82" s="176"/>
      <c r="TFX82" s="176"/>
      <c r="TFY82" s="176"/>
      <c r="TFZ82" s="176"/>
      <c r="TGA82" s="176"/>
      <c r="TGB82" s="176"/>
      <c r="TGC82" s="176"/>
      <c r="TGD82" s="176"/>
      <c r="TGE82" s="176"/>
      <c r="TGF82" s="176"/>
      <c r="TGG82" s="176"/>
      <c r="TGH82" s="176"/>
      <c r="TGI82" s="176"/>
      <c r="TGJ82" s="176"/>
      <c r="TGK82" s="176"/>
      <c r="TGL82" s="176"/>
      <c r="TGM82" s="176"/>
      <c r="TGN82" s="176"/>
      <c r="TGO82" s="176"/>
      <c r="TGP82" s="176"/>
      <c r="TGQ82" s="176"/>
      <c r="TGR82" s="176"/>
      <c r="TGS82" s="176"/>
      <c r="TGT82" s="176"/>
      <c r="TGU82" s="176"/>
      <c r="TGV82" s="176"/>
      <c r="TGW82" s="176"/>
      <c r="TGX82" s="176"/>
      <c r="TGY82" s="176"/>
      <c r="TGZ82" s="176"/>
      <c r="THA82" s="176"/>
      <c r="THB82" s="176"/>
      <c r="THC82" s="176"/>
      <c r="THD82" s="176"/>
      <c r="THE82" s="176"/>
      <c r="THF82" s="176"/>
      <c r="THG82" s="176"/>
      <c r="THH82" s="176"/>
      <c r="THI82" s="176"/>
      <c r="THJ82" s="176"/>
      <c r="THK82" s="176"/>
      <c r="THL82" s="176"/>
      <c r="THM82" s="176"/>
      <c r="THN82" s="176"/>
      <c r="THO82" s="176"/>
      <c r="THP82" s="176"/>
      <c r="THQ82" s="176"/>
      <c r="THR82" s="176"/>
      <c r="THS82" s="176"/>
      <c r="THT82" s="176"/>
      <c r="THU82" s="176"/>
      <c r="THV82" s="176"/>
      <c r="THW82" s="176"/>
      <c r="THX82" s="176"/>
      <c r="THY82" s="176"/>
      <c r="THZ82" s="176"/>
      <c r="TIA82" s="176"/>
      <c r="TIB82" s="176"/>
      <c r="TIC82" s="176"/>
      <c r="TID82" s="176"/>
      <c r="TIE82" s="176"/>
      <c r="TIF82" s="176"/>
      <c r="TIG82" s="176"/>
      <c r="TIH82" s="176"/>
      <c r="TII82" s="176"/>
      <c r="TIJ82" s="176"/>
      <c r="TIK82" s="176"/>
      <c r="TIL82" s="176"/>
      <c r="TIM82" s="176"/>
      <c r="TIN82" s="176"/>
      <c r="TIO82" s="176"/>
      <c r="TIP82" s="176"/>
      <c r="TIQ82" s="176"/>
      <c r="TIR82" s="176"/>
      <c r="TIS82" s="176"/>
      <c r="TIT82" s="176"/>
      <c r="TIU82" s="176"/>
      <c r="TIV82" s="176"/>
      <c r="TIW82" s="176"/>
      <c r="TIX82" s="176"/>
      <c r="TIY82" s="176"/>
      <c r="TIZ82" s="176"/>
      <c r="TJA82" s="176"/>
      <c r="TJB82" s="176"/>
      <c r="TJC82" s="176"/>
      <c r="TJD82" s="176"/>
      <c r="TJE82" s="176"/>
      <c r="TJF82" s="176"/>
      <c r="TJG82" s="176"/>
      <c r="TJH82" s="176"/>
      <c r="TJI82" s="176"/>
      <c r="TJJ82" s="176"/>
      <c r="TJK82" s="176"/>
      <c r="TJL82" s="176"/>
      <c r="TJM82" s="176"/>
      <c r="TJN82" s="176"/>
      <c r="TJO82" s="176"/>
      <c r="TJP82" s="176"/>
      <c r="TJQ82" s="176"/>
      <c r="TJR82" s="176"/>
      <c r="TJS82" s="176"/>
      <c r="TJT82" s="176"/>
      <c r="TJU82" s="176"/>
      <c r="TJV82" s="176"/>
      <c r="TJW82" s="176"/>
      <c r="TJX82" s="176"/>
      <c r="TJY82" s="176"/>
      <c r="TJZ82" s="176"/>
      <c r="TKA82" s="176"/>
      <c r="TKB82" s="176"/>
      <c r="TKC82" s="176"/>
      <c r="TKD82" s="176"/>
      <c r="TKE82" s="176"/>
      <c r="TKF82" s="176"/>
      <c r="TKG82" s="176"/>
      <c r="TKH82" s="176"/>
      <c r="TKI82" s="176"/>
      <c r="TKJ82" s="176"/>
      <c r="TKK82" s="176"/>
      <c r="TKL82" s="176"/>
      <c r="TKM82" s="176"/>
      <c r="TKN82" s="176"/>
      <c r="TKO82" s="176"/>
      <c r="TKP82" s="176"/>
      <c r="TKQ82" s="176"/>
      <c r="TKR82" s="176"/>
      <c r="TKS82" s="176"/>
      <c r="TKT82" s="176"/>
      <c r="TKU82" s="176"/>
      <c r="TKV82" s="176"/>
      <c r="TKW82" s="176"/>
      <c r="TKX82" s="176"/>
      <c r="TKY82" s="176"/>
      <c r="TKZ82" s="176"/>
      <c r="TLA82" s="176"/>
      <c r="TLB82" s="176"/>
      <c r="TLC82" s="176"/>
      <c r="TLD82" s="176"/>
      <c r="TLE82" s="176"/>
      <c r="TLF82" s="176"/>
      <c r="TLG82" s="176"/>
      <c r="TLH82" s="176"/>
      <c r="TLI82" s="176"/>
      <c r="TLJ82" s="176"/>
      <c r="TLK82" s="176"/>
      <c r="TLL82" s="176"/>
      <c r="TLM82" s="176"/>
      <c r="TLN82" s="176"/>
      <c r="TLO82" s="176"/>
      <c r="TLP82" s="176"/>
      <c r="TLQ82" s="176"/>
      <c r="TLR82" s="176"/>
      <c r="TLS82" s="176"/>
      <c r="TLT82" s="176"/>
      <c r="TLU82" s="176"/>
      <c r="TLV82" s="176"/>
      <c r="TLW82" s="176"/>
      <c r="TLX82" s="176"/>
      <c r="TLY82" s="176"/>
      <c r="TLZ82" s="176"/>
      <c r="TMA82" s="176"/>
      <c r="TMB82" s="176"/>
      <c r="TMC82" s="176"/>
      <c r="TMD82" s="176"/>
      <c r="TME82" s="176"/>
      <c r="TMF82" s="176"/>
      <c r="TMG82" s="176"/>
      <c r="TMH82" s="176"/>
      <c r="TMI82" s="176"/>
      <c r="TMJ82" s="176"/>
      <c r="TMK82" s="176"/>
      <c r="TML82" s="176"/>
      <c r="TMM82" s="176"/>
      <c r="TMN82" s="176"/>
      <c r="TMO82" s="176"/>
      <c r="TMP82" s="176"/>
      <c r="TMQ82" s="176"/>
      <c r="TMR82" s="176"/>
      <c r="TMS82" s="176"/>
      <c r="TMT82" s="176"/>
      <c r="TMU82" s="176"/>
      <c r="TMV82" s="176"/>
      <c r="TMW82" s="176"/>
      <c r="TMX82" s="176"/>
      <c r="TMY82" s="176"/>
      <c r="TMZ82" s="176"/>
      <c r="TNA82" s="176"/>
      <c r="TNB82" s="176"/>
      <c r="TNC82" s="176"/>
      <c r="TND82" s="176"/>
      <c r="TNE82" s="176"/>
      <c r="TNF82" s="176"/>
      <c r="TNG82" s="176"/>
      <c r="TNH82" s="176"/>
      <c r="TNI82" s="176"/>
      <c r="TNJ82" s="176"/>
      <c r="TNK82" s="176"/>
      <c r="TNL82" s="176"/>
      <c r="TNM82" s="176"/>
      <c r="TNN82" s="176"/>
      <c r="TNO82" s="176"/>
      <c r="TNP82" s="176"/>
      <c r="TNQ82" s="176"/>
      <c r="TNR82" s="176"/>
      <c r="TNS82" s="176"/>
      <c r="TNT82" s="176"/>
      <c r="TNU82" s="176"/>
      <c r="TNV82" s="176"/>
      <c r="TNW82" s="176"/>
      <c r="TNX82" s="176"/>
      <c r="TNY82" s="176"/>
      <c r="TNZ82" s="176"/>
      <c r="TOA82" s="176"/>
      <c r="TOB82" s="176"/>
      <c r="TOC82" s="176"/>
      <c r="TOD82" s="176"/>
      <c r="TOE82" s="176"/>
      <c r="TOF82" s="176"/>
      <c r="TOG82" s="176"/>
      <c r="TOH82" s="176"/>
      <c r="TOI82" s="176"/>
      <c r="TOJ82" s="176"/>
      <c r="TOK82" s="176"/>
      <c r="TOL82" s="176"/>
      <c r="TOM82" s="176"/>
      <c r="TON82" s="176"/>
      <c r="TOO82" s="176"/>
      <c r="TOP82" s="176"/>
      <c r="TOQ82" s="176"/>
      <c r="TOR82" s="176"/>
      <c r="TOS82" s="176"/>
      <c r="TOT82" s="176"/>
      <c r="TOU82" s="176"/>
      <c r="TOV82" s="176"/>
      <c r="TOW82" s="176"/>
      <c r="TOX82" s="176"/>
      <c r="TOY82" s="176"/>
      <c r="TOZ82" s="176"/>
      <c r="TPA82" s="176"/>
      <c r="TPB82" s="176"/>
      <c r="TPC82" s="176"/>
      <c r="TPD82" s="176"/>
      <c r="TPE82" s="176"/>
      <c r="TPF82" s="176"/>
      <c r="TPG82" s="176"/>
      <c r="TPH82" s="176"/>
      <c r="TPI82" s="176"/>
      <c r="TPJ82" s="176"/>
      <c r="TPK82" s="176"/>
      <c r="TPL82" s="176"/>
      <c r="TPM82" s="176"/>
      <c r="TPN82" s="176"/>
      <c r="TPO82" s="176"/>
      <c r="TPP82" s="176"/>
      <c r="TPQ82" s="176"/>
      <c r="TPR82" s="176"/>
      <c r="TPS82" s="176"/>
      <c r="TPT82" s="176"/>
      <c r="TPU82" s="176"/>
      <c r="TPV82" s="176"/>
      <c r="TPW82" s="176"/>
      <c r="TPX82" s="176"/>
      <c r="TPY82" s="176"/>
      <c r="TPZ82" s="176"/>
      <c r="TQA82" s="176"/>
      <c r="TQB82" s="176"/>
      <c r="TQC82" s="176"/>
      <c r="TQD82" s="176"/>
      <c r="TQE82" s="176"/>
      <c r="TQF82" s="176"/>
      <c r="TQG82" s="176"/>
      <c r="TQH82" s="176"/>
      <c r="TQI82" s="176"/>
      <c r="TQJ82" s="176"/>
      <c r="TQK82" s="176"/>
      <c r="TQL82" s="176"/>
      <c r="TQM82" s="176"/>
      <c r="TQN82" s="176"/>
      <c r="TQO82" s="176"/>
      <c r="TQP82" s="176"/>
      <c r="TQQ82" s="176"/>
      <c r="TQR82" s="176"/>
      <c r="TQS82" s="176"/>
      <c r="TQT82" s="176"/>
      <c r="TQU82" s="176"/>
      <c r="TQV82" s="176"/>
      <c r="TQW82" s="176"/>
      <c r="TQX82" s="176"/>
      <c r="TQY82" s="176"/>
      <c r="TQZ82" s="176"/>
      <c r="TRA82" s="176"/>
      <c r="TRB82" s="176"/>
      <c r="TRC82" s="176"/>
      <c r="TRD82" s="176"/>
      <c r="TRE82" s="176"/>
      <c r="TRF82" s="176"/>
      <c r="TRG82" s="176"/>
      <c r="TRH82" s="176"/>
      <c r="TRI82" s="176"/>
      <c r="TRJ82" s="176"/>
      <c r="TRK82" s="176"/>
      <c r="TRL82" s="176"/>
      <c r="TRM82" s="176"/>
      <c r="TRN82" s="176"/>
      <c r="TRO82" s="176"/>
      <c r="TRP82" s="176"/>
      <c r="TRQ82" s="176"/>
      <c r="TRR82" s="176"/>
      <c r="TRS82" s="176"/>
      <c r="TRT82" s="176"/>
      <c r="TRU82" s="176"/>
      <c r="TRV82" s="176"/>
      <c r="TRW82" s="176"/>
      <c r="TRX82" s="176"/>
      <c r="TRY82" s="176"/>
      <c r="TRZ82" s="176"/>
      <c r="TSA82" s="176"/>
      <c r="TSB82" s="176"/>
      <c r="TSC82" s="176"/>
      <c r="TSD82" s="176"/>
      <c r="TSE82" s="176"/>
      <c r="TSF82" s="176"/>
      <c r="TSG82" s="176"/>
      <c r="TSH82" s="176"/>
      <c r="TSI82" s="176"/>
      <c r="TSJ82" s="176"/>
      <c r="TSK82" s="176"/>
      <c r="TSL82" s="176"/>
      <c r="TSM82" s="176"/>
      <c r="TSN82" s="176"/>
      <c r="TSO82" s="176"/>
      <c r="TSP82" s="176"/>
      <c r="TSQ82" s="176"/>
      <c r="TSR82" s="176"/>
      <c r="TSS82" s="176"/>
      <c r="TST82" s="176"/>
      <c r="TSU82" s="176"/>
      <c r="TSV82" s="176"/>
      <c r="TSW82" s="176"/>
      <c r="TSX82" s="176"/>
      <c r="TSY82" s="176"/>
      <c r="TSZ82" s="176"/>
      <c r="TTA82" s="176"/>
      <c r="TTB82" s="176"/>
      <c r="TTC82" s="176"/>
      <c r="TTD82" s="176"/>
      <c r="TTE82" s="176"/>
      <c r="TTF82" s="176"/>
      <c r="TTG82" s="176"/>
      <c r="TTH82" s="176"/>
      <c r="TTI82" s="176"/>
      <c r="TTJ82" s="176"/>
      <c r="TTK82" s="176"/>
      <c r="TTL82" s="176"/>
      <c r="TTM82" s="176"/>
      <c r="TTN82" s="176"/>
      <c r="TTO82" s="176"/>
      <c r="TTP82" s="176"/>
      <c r="TTQ82" s="176"/>
      <c r="TTR82" s="176"/>
      <c r="TTS82" s="176"/>
      <c r="TTT82" s="176"/>
      <c r="TTU82" s="176"/>
      <c r="TTV82" s="176"/>
      <c r="TTW82" s="176"/>
      <c r="TTX82" s="176"/>
      <c r="TTY82" s="176"/>
      <c r="TTZ82" s="176"/>
      <c r="TUA82" s="176"/>
      <c r="TUB82" s="176"/>
      <c r="TUC82" s="176"/>
      <c r="TUD82" s="176"/>
      <c r="TUE82" s="176"/>
      <c r="TUF82" s="176"/>
      <c r="TUG82" s="176"/>
      <c r="TUH82" s="176"/>
      <c r="TUI82" s="176"/>
      <c r="TUJ82" s="176"/>
      <c r="TUK82" s="176"/>
      <c r="TUL82" s="176"/>
      <c r="TUM82" s="176"/>
      <c r="TUN82" s="176"/>
      <c r="TUO82" s="176"/>
      <c r="TUP82" s="176"/>
      <c r="TUQ82" s="176"/>
      <c r="TUR82" s="176"/>
      <c r="TUS82" s="176"/>
      <c r="TUT82" s="176"/>
      <c r="TUU82" s="176"/>
      <c r="TUV82" s="176"/>
      <c r="TUW82" s="176"/>
      <c r="TUX82" s="176"/>
      <c r="TUY82" s="176"/>
      <c r="TUZ82" s="176"/>
      <c r="TVA82" s="176"/>
      <c r="TVB82" s="176"/>
      <c r="TVC82" s="176"/>
      <c r="TVD82" s="176"/>
      <c r="TVE82" s="176"/>
      <c r="TVF82" s="176"/>
      <c r="TVG82" s="176"/>
      <c r="TVH82" s="176"/>
      <c r="TVI82" s="176"/>
      <c r="TVJ82" s="176"/>
      <c r="TVK82" s="176"/>
      <c r="TVL82" s="176"/>
      <c r="TVM82" s="176"/>
      <c r="TVN82" s="176"/>
      <c r="TVO82" s="176"/>
      <c r="TVP82" s="176"/>
      <c r="TVQ82" s="176"/>
      <c r="TVR82" s="176"/>
      <c r="TVS82" s="176"/>
      <c r="TVT82" s="176"/>
      <c r="TVU82" s="176"/>
      <c r="TVV82" s="176"/>
      <c r="TVW82" s="176"/>
      <c r="TVX82" s="176"/>
      <c r="TVY82" s="176"/>
      <c r="TVZ82" s="176"/>
      <c r="TWA82" s="176"/>
      <c r="TWB82" s="176"/>
      <c r="TWC82" s="176"/>
      <c r="TWD82" s="176"/>
      <c r="TWE82" s="176"/>
      <c r="TWF82" s="176"/>
      <c r="TWG82" s="176"/>
      <c r="TWH82" s="176"/>
      <c r="TWI82" s="176"/>
      <c r="TWJ82" s="176"/>
      <c r="TWK82" s="176"/>
      <c r="TWL82" s="176"/>
      <c r="TWM82" s="176"/>
      <c r="TWN82" s="176"/>
      <c r="TWO82" s="176"/>
      <c r="TWP82" s="176"/>
      <c r="TWQ82" s="176"/>
      <c r="TWR82" s="176"/>
      <c r="TWS82" s="176"/>
      <c r="TWT82" s="176"/>
      <c r="TWU82" s="176"/>
      <c r="TWV82" s="176"/>
      <c r="TWW82" s="176"/>
      <c r="TWX82" s="176"/>
      <c r="TWY82" s="176"/>
      <c r="TWZ82" s="176"/>
      <c r="TXA82" s="176"/>
      <c r="TXB82" s="176"/>
      <c r="TXC82" s="176"/>
      <c r="TXD82" s="176"/>
      <c r="TXE82" s="176"/>
      <c r="TXF82" s="176"/>
      <c r="TXG82" s="176"/>
      <c r="TXH82" s="176"/>
      <c r="TXI82" s="176"/>
      <c r="TXJ82" s="176"/>
      <c r="TXK82" s="176"/>
      <c r="TXL82" s="176"/>
      <c r="TXM82" s="176"/>
      <c r="TXN82" s="176"/>
      <c r="TXO82" s="176"/>
      <c r="TXP82" s="176"/>
      <c r="TXQ82" s="176"/>
      <c r="TXR82" s="176"/>
      <c r="TXS82" s="176"/>
      <c r="TXT82" s="176"/>
      <c r="TXU82" s="176"/>
      <c r="TXV82" s="176"/>
      <c r="TXW82" s="176"/>
      <c r="TXX82" s="176"/>
      <c r="TXY82" s="176"/>
      <c r="TXZ82" s="176"/>
      <c r="TYA82" s="176"/>
      <c r="TYB82" s="176"/>
      <c r="TYC82" s="176"/>
      <c r="TYD82" s="176"/>
      <c r="TYE82" s="176"/>
      <c r="TYF82" s="176"/>
      <c r="TYG82" s="176"/>
      <c r="TYH82" s="176"/>
      <c r="TYI82" s="176"/>
      <c r="TYJ82" s="176"/>
      <c r="TYK82" s="176"/>
      <c r="TYL82" s="176"/>
      <c r="TYM82" s="176"/>
      <c r="TYN82" s="176"/>
      <c r="TYO82" s="176"/>
      <c r="TYP82" s="176"/>
      <c r="TYQ82" s="176"/>
      <c r="TYR82" s="176"/>
      <c r="TYS82" s="176"/>
      <c r="TYT82" s="176"/>
      <c r="TYU82" s="176"/>
      <c r="TYV82" s="176"/>
      <c r="TYW82" s="176"/>
      <c r="TYX82" s="176"/>
      <c r="TYY82" s="176"/>
      <c r="TYZ82" s="176"/>
      <c r="TZA82" s="176"/>
      <c r="TZB82" s="176"/>
      <c r="TZC82" s="176"/>
      <c r="TZD82" s="176"/>
      <c r="TZE82" s="176"/>
      <c r="TZF82" s="176"/>
      <c r="TZG82" s="176"/>
      <c r="TZH82" s="176"/>
      <c r="TZI82" s="176"/>
      <c r="TZJ82" s="176"/>
      <c r="TZK82" s="176"/>
      <c r="TZL82" s="176"/>
      <c r="TZM82" s="176"/>
      <c r="TZN82" s="176"/>
      <c r="TZO82" s="176"/>
      <c r="TZP82" s="176"/>
      <c r="TZQ82" s="176"/>
      <c r="TZR82" s="176"/>
      <c r="TZS82" s="176"/>
      <c r="TZT82" s="176"/>
      <c r="TZU82" s="176"/>
      <c r="TZV82" s="176"/>
      <c r="TZW82" s="176"/>
      <c r="TZX82" s="176"/>
      <c r="TZY82" s="176"/>
      <c r="TZZ82" s="176"/>
      <c r="UAA82" s="176"/>
      <c r="UAB82" s="176"/>
      <c r="UAC82" s="176"/>
      <c r="UAD82" s="176"/>
      <c r="UAE82" s="176"/>
      <c r="UAF82" s="176"/>
      <c r="UAG82" s="176"/>
      <c r="UAH82" s="176"/>
      <c r="UAI82" s="176"/>
      <c r="UAJ82" s="176"/>
      <c r="UAK82" s="176"/>
      <c r="UAL82" s="176"/>
      <c r="UAM82" s="176"/>
      <c r="UAN82" s="176"/>
      <c r="UAO82" s="176"/>
      <c r="UAP82" s="176"/>
      <c r="UAQ82" s="176"/>
      <c r="UAR82" s="176"/>
      <c r="UAS82" s="176"/>
      <c r="UAT82" s="176"/>
      <c r="UAU82" s="176"/>
      <c r="UAV82" s="176"/>
      <c r="UAW82" s="176"/>
      <c r="UAX82" s="176"/>
      <c r="UAY82" s="176"/>
      <c r="UAZ82" s="176"/>
      <c r="UBA82" s="176"/>
      <c r="UBB82" s="176"/>
      <c r="UBC82" s="176"/>
      <c r="UBD82" s="176"/>
      <c r="UBE82" s="176"/>
      <c r="UBF82" s="176"/>
      <c r="UBG82" s="176"/>
      <c r="UBH82" s="176"/>
      <c r="UBI82" s="176"/>
      <c r="UBJ82" s="176"/>
      <c r="UBK82" s="176"/>
      <c r="UBL82" s="176"/>
      <c r="UBM82" s="176"/>
      <c r="UBN82" s="176"/>
      <c r="UBO82" s="176"/>
      <c r="UBP82" s="176"/>
      <c r="UBQ82" s="176"/>
      <c r="UBR82" s="176"/>
      <c r="UBS82" s="176"/>
      <c r="UBT82" s="176"/>
      <c r="UBU82" s="176"/>
      <c r="UBV82" s="176"/>
      <c r="UBW82" s="176"/>
      <c r="UBX82" s="176"/>
      <c r="UBY82" s="176"/>
      <c r="UBZ82" s="176"/>
      <c r="UCA82" s="176"/>
      <c r="UCB82" s="176"/>
      <c r="UCC82" s="176"/>
      <c r="UCD82" s="176"/>
      <c r="UCE82" s="176"/>
      <c r="UCF82" s="176"/>
      <c r="UCG82" s="176"/>
      <c r="UCH82" s="176"/>
      <c r="UCI82" s="176"/>
      <c r="UCJ82" s="176"/>
      <c r="UCK82" s="176"/>
      <c r="UCL82" s="176"/>
      <c r="UCM82" s="176"/>
      <c r="UCN82" s="176"/>
      <c r="UCO82" s="176"/>
      <c r="UCP82" s="176"/>
      <c r="UCQ82" s="176"/>
      <c r="UCR82" s="176"/>
      <c r="UCS82" s="176"/>
      <c r="UCT82" s="176"/>
      <c r="UCU82" s="176"/>
      <c r="UCV82" s="176"/>
      <c r="UCW82" s="176"/>
      <c r="UCX82" s="176"/>
      <c r="UCY82" s="176"/>
      <c r="UCZ82" s="176"/>
      <c r="UDA82" s="176"/>
      <c r="UDB82" s="176"/>
      <c r="UDC82" s="176"/>
      <c r="UDD82" s="176"/>
      <c r="UDE82" s="176"/>
      <c r="UDF82" s="176"/>
      <c r="UDG82" s="176"/>
      <c r="UDH82" s="176"/>
      <c r="UDI82" s="176"/>
      <c r="UDJ82" s="176"/>
      <c r="UDK82" s="176"/>
      <c r="UDL82" s="176"/>
      <c r="UDM82" s="176"/>
      <c r="UDN82" s="176"/>
      <c r="UDO82" s="176"/>
      <c r="UDP82" s="176"/>
      <c r="UDQ82" s="176"/>
      <c r="UDR82" s="176"/>
      <c r="UDS82" s="176"/>
      <c r="UDT82" s="176"/>
      <c r="UDU82" s="176"/>
      <c r="UDV82" s="176"/>
      <c r="UDW82" s="176"/>
      <c r="UDX82" s="176"/>
      <c r="UDY82" s="176"/>
      <c r="UDZ82" s="176"/>
      <c r="UEA82" s="176"/>
      <c r="UEB82" s="176"/>
      <c r="UEC82" s="176"/>
      <c r="UED82" s="176"/>
      <c r="UEE82" s="176"/>
      <c r="UEF82" s="176"/>
      <c r="UEG82" s="176"/>
      <c r="UEH82" s="176"/>
      <c r="UEI82" s="176"/>
      <c r="UEJ82" s="176"/>
      <c r="UEK82" s="176"/>
      <c r="UEL82" s="176"/>
      <c r="UEM82" s="176"/>
      <c r="UEN82" s="176"/>
      <c r="UEO82" s="176"/>
      <c r="UEP82" s="176"/>
      <c r="UEQ82" s="176"/>
      <c r="UER82" s="176"/>
      <c r="UES82" s="176"/>
      <c r="UET82" s="176"/>
      <c r="UEU82" s="176"/>
      <c r="UEV82" s="176"/>
      <c r="UEW82" s="176"/>
      <c r="UEX82" s="176"/>
      <c r="UEY82" s="176"/>
      <c r="UEZ82" s="176"/>
      <c r="UFA82" s="176"/>
      <c r="UFB82" s="176"/>
      <c r="UFC82" s="176"/>
      <c r="UFD82" s="176"/>
      <c r="UFE82" s="176"/>
      <c r="UFF82" s="176"/>
      <c r="UFG82" s="176"/>
      <c r="UFH82" s="176"/>
      <c r="UFI82" s="176"/>
      <c r="UFJ82" s="176"/>
      <c r="UFK82" s="176"/>
      <c r="UFL82" s="176"/>
      <c r="UFM82" s="176"/>
      <c r="UFN82" s="176"/>
      <c r="UFO82" s="176"/>
      <c r="UFP82" s="176"/>
      <c r="UFQ82" s="176"/>
      <c r="UFR82" s="176"/>
      <c r="UFS82" s="176"/>
      <c r="UFT82" s="176"/>
      <c r="UFU82" s="176"/>
      <c r="UFV82" s="176"/>
      <c r="UFW82" s="176"/>
      <c r="UFX82" s="176"/>
      <c r="UFY82" s="176"/>
      <c r="UFZ82" s="176"/>
      <c r="UGA82" s="176"/>
      <c r="UGB82" s="176"/>
      <c r="UGC82" s="176"/>
      <c r="UGD82" s="176"/>
      <c r="UGE82" s="176"/>
      <c r="UGF82" s="176"/>
      <c r="UGG82" s="176"/>
      <c r="UGH82" s="176"/>
      <c r="UGI82" s="176"/>
      <c r="UGJ82" s="176"/>
      <c r="UGK82" s="176"/>
      <c r="UGL82" s="176"/>
      <c r="UGM82" s="176"/>
      <c r="UGN82" s="176"/>
      <c r="UGO82" s="176"/>
      <c r="UGP82" s="176"/>
      <c r="UGQ82" s="176"/>
      <c r="UGR82" s="176"/>
      <c r="UGS82" s="176"/>
      <c r="UGT82" s="176"/>
      <c r="UGU82" s="176"/>
      <c r="UGV82" s="176"/>
      <c r="UGW82" s="176"/>
      <c r="UGX82" s="176"/>
      <c r="UGY82" s="176"/>
      <c r="UGZ82" s="176"/>
      <c r="UHA82" s="176"/>
      <c r="UHB82" s="176"/>
      <c r="UHC82" s="176"/>
      <c r="UHD82" s="176"/>
      <c r="UHE82" s="176"/>
      <c r="UHF82" s="176"/>
      <c r="UHG82" s="176"/>
      <c r="UHH82" s="176"/>
      <c r="UHI82" s="176"/>
      <c r="UHJ82" s="176"/>
      <c r="UHK82" s="176"/>
      <c r="UHL82" s="176"/>
      <c r="UHM82" s="176"/>
      <c r="UHN82" s="176"/>
      <c r="UHO82" s="176"/>
      <c r="UHP82" s="176"/>
      <c r="UHQ82" s="176"/>
      <c r="UHR82" s="176"/>
      <c r="UHS82" s="176"/>
      <c r="UHT82" s="176"/>
      <c r="UHU82" s="176"/>
      <c r="UHV82" s="176"/>
      <c r="UHW82" s="176"/>
      <c r="UHX82" s="176"/>
      <c r="UHY82" s="176"/>
      <c r="UHZ82" s="176"/>
      <c r="UIA82" s="176"/>
      <c r="UIB82" s="176"/>
      <c r="UIC82" s="176"/>
      <c r="UID82" s="176"/>
      <c r="UIE82" s="176"/>
      <c r="UIF82" s="176"/>
      <c r="UIG82" s="176"/>
      <c r="UIH82" s="176"/>
      <c r="UII82" s="176"/>
      <c r="UIJ82" s="176"/>
      <c r="UIK82" s="176"/>
      <c r="UIL82" s="176"/>
      <c r="UIM82" s="176"/>
      <c r="UIN82" s="176"/>
      <c r="UIO82" s="176"/>
      <c r="UIP82" s="176"/>
      <c r="UIQ82" s="176"/>
      <c r="UIR82" s="176"/>
      <c r="UIS82" s="176"/>
      <c r="UIT82" s="176"/>
      <c r="UIU82" s="176"/>
      <c r="UIV82" s="176"/>
      <c r="UIW82" s="176"/>
      <c r="UIX82" s="176"/>
      <c r="UIY82" s="176"/>
      <c r="UIZ82" s="176"/>
      <c r="UJA82" s="176"/>
      <c r="UJB82" s="176"/>
      <c r="UJC82" s="176"/>
      <c r="UJD82" s="176"/>
      <c r="UJE82" s="176"/>
      <c r="UJF82" s="176"/>
      <c r="UJG82" s="176"/>
      <c r="UJH82" s="176"/>
      <c r="UJI82" s="176"/>
      <c r="UJJ82" s="176"/>
      <c r="UJK82" s="176"/>
      <c r="UJL82" s="176"/>
      <c r="UJM82" s="176"/>
      <c r="UJN82" s="176"/>
      <c r="UJO82" s="176"/>
      <c r="UJP82" s="176"/>
      <c r="UJQ82" s="176"/>
      <c r="UJR82" s="176"/>
      <c r="UJS82" s="176"/>
      <c r="UJT82" s="176"/>
      <c r="UJU82" s="176"/>
      <c r="UJV82" s="176"/>
      <c r="UJW82" s="176"/>
      <c r="UJX82" s="176"/>
      <c r="UJY82" s="176"/>
      <c r="UJZ82" s="176"/>
      <c r="UKA82" s="176"/>
      <c r="UKB82" s="176"/>
      <c r="UKC82" s="176"/>
      <c r="UKD82" s="176"/>
      <c r="UKE82" s="176"/>
      <c r="UKF82" s="176"/>
      <c r="UKG82" s="176"/>
      <c r="UKH82" s="176"/>
      <c r="UKI82" s="176"/>
      <c r="UKJ82" s="176"/>
      <c r="UKK82" s="176"/>
      <c r="UKL82" s="176"/>
      <c r="UKM82" s="176"/>
      <c r="UKN82" s="176"/>
      <c r="UKO82" s="176"/>
      <c r="UKP82" s="176"/>
      <c r="UKQ82" s="176"/>
      <c r="UKR82" s="176"/>
      <c r="UKS82" s="176"/>
      <c r="UKT82" s="176"/>
      <c r="UKU82" s="176"/>
      <c r="UKV82" s="176"/>
      <c r="UKW82" s="176"/>
      <c r="UKX82" s="176"/>
      <c r="UKY82" s="176"/>
      <c r="UKZ82" s="176"/>
      <c r="ULA82" s="176"/>
      <c r="ULB82" s="176"/>
      <c r="ULC82" s="176"/>
      <c r="ULD82" s="176"/>
      <c r="ULE82" s="176"/>
      <c r="ULF82" s="176"/>
      <c r="ULG82" s="176"/>
      <c r="ULH82" s="176"/>
      <c r="ULI82" s="176"/>
      <c r="ULJ82" s="176"/>
      <c r="ULK82" s="176"/>
      <c r="ULL82" s="176"/>
      <c r="ULM82" s="176"/>
      <c r="ULN82" s="176"/>
      <c r="ULO82" s="176"/>
      <c r="ULP82" s="176"/>
      <c r="ULQ82" s="176"/>
      <c r="ULR82" s="176"/>
      <c r="ULS82" s="176"/>
      <c r="ULT82" s="176"/>
      <c r="ULU82" s="176"/>
      <c r="ULV82" s="176"/>
      <c r="ULW82" s="176"/>
      <c r="ULX82" s="176"/>
      <c r="ULY82" s="176"/>
      <c r="ULZ82" s="176"/>
      <c r="UMA82" s="176"/>
      <c r="UMB82" s="176"/>
      <c r="UMC82" s="176"/>
      <c r="UMD82" s="176"/>
      <c r="UME82" s="176"/>
      <c r="UMF82" s="176"/>
      <c r="UMG82" s="176"/>
      <c r="UMH82" s="176"/>
      <c r="UMI82" s="176"/>
      <c r="UMJ82" s="176"/>
      <c r="UMK82" s="176"/>
      <c r="UML82" s="176"/>
      <c r="UMM82" s="176"/>
      <c r="UMN82" s="176"/>
      <c r="UMO82" s="176"/>
      <c r="UMP82" s="176"/>
      <c r="UMQ82" s="176"/>
      <c r="UMR82" s="176"/>
      <c r="UMS82" s="176"/>
      <c r="UMT82" s="176"/>
      <c r="UMU82" s="176"/>
      <c r="UMV82" s="176"/>
      <c r="UMW82" s="176"/>
      <c r="UMX82" s="176"/>
      <c r="UMY82" s="176"/>
      <c r="UMZ82" s="176"/>
      <c r="UNA82" s="176"/>
      <c r="UNB82" s="176"/>
      <c r="UNC82" s="176"/>
      <c r="UND82" s="176"/>
      <c r="UNE82" s="176"/>
      <c r="UNF82" s="176"/>
      <c r="UNG82" s="176"/>
      <c r="UNH82" s="176"/>
      <c r="UNI82" s="176"/>
      <c r="UNJ82" s="176"/>
      <c r="UNK82" s="176"/>
      <c r="UNL82" s="176"/>
      <c r="UNM82" s="176"/>
      <c r="UNN82" s="176"/>
      <c r="UNO82" s="176"/>
      <c r="UNP82" s="176"/>
      <c r="UNQ82" s="176"/>
      <c r="UNR82" s="176"/>
      <c r="UNS82" s="176"/>
      <c r="UNT82" s="176"/>
      <c r="UNU82" s="176"/>
      <c r="UNV82" s="176"/>
      <c r="UNW82" s="176"/>
      <c r="UNX82" s="176"/>
      <c r="UNY82" s="176"/>
      <c r="UNZ82" s="176"/>
      <c r="UOA82" s="176"/>
      <c r="UOB82" s="176"/>
      <c r="UOC82" s="176"/>
      <c r="UOD82" s="176"/>
      <c r="UOE82" s="176"/>
      <c r="UOF82" s="176"/>
      <c r="UOG82" s="176"/>
      <c r="UOH82" s="176"/>
      <c r="UOI82" s="176"/>
      <c r="UOJ82" s="176"/>
      <c r="UOK82" s="176"/>
      <c r="UOL82" s="176"/>
      <c r="UOM82" s="176"/>
      <c r="UON82" s="176"/>
      <c r="UOO82" s="176"/>
      <c r="UOP82" s="176"/>
      <c r="UOQ82" s="176"/>
      <c r="UOR82" s="176"/>
      <c r="UOS82" s="176"/>
      <c r="UOT82" s="176"/>
      <c r="UOU82" s="176"/>
      <c r="UOV82" s="176"/>
      <c r="UOW82" s="176"/>
      <c r="UOX82" s="176"/>
      <c r="UOY82" s="176"/>
      <c r="UOZ82" s="176"/>
      <c r="UPA82" s="176"/>
      <c r="UPB82" s="176"/>
      <c r="UPC82" s="176"/>
      <c r="UPD82" s="176"/>
      <c r="UPE82" s="176"/>
      <c r="UPF82" s="176"/>
      <c r="UPG82" s="176"/>
      <c r="UPH82" s="176"/>
      <c r="UPI82" s="176"/>
      <c r="UPJ82" s="176"/>
      <c r="UPK82" s="176"/>
      <c r="UPL82" s="176"/>
      <c r="UPM82" s="176"/>
      <c r="UPN82" s="176"/>
      <c r="UPO82" s="176"/>
      <c r="UPP82" s="176"/>
      <c r="UPQ82" s="176"/>
      <c r="UPR82" s="176"/>
      <c r="UPS82" s="176"/>
      <c r="UPT82" s="176"/>
      <c r="UPU82" s="176"/>
      <c r="UPV82" s="176"/>
      <c r="UPW82" s="176"/>
      <c r="UPX82" s="176"/>
      <c r="UPY82" s="176"/>
      <c r="UPZ82" s="176"/>
      <c r="UQA82" s="176"/>
      <c r="UQB82" s="176"/>
      <c r="UQC82" s="176"/>
      <c r="UQD82" s="176"/>
      <c r="UQE82" s="176"/>
      <c r="UQF82" s="176"/>
      <c r="UQG82" s="176"/>
      <c r="UQH82" s="176"/>
      <c r="UQI82" s="176"/>
      <c r="UQJ82" s="176"/>
      <c r="UQK82" s="176"/>
      <c r="UQL82" s="176"/>
      <c r="UQM82" s="176"/>
      <c r="UQN82" s="176"/>
      <c r="UQO82" s="176"/>
      <c r="UQP82" s="176"/>
      <c r="UQQ82" s="176"/>
      <c r="UQR82" s="176"/>
      <c r="UQS82" s="176"/>
      <c r="UQT82" s="176"/>
      <c r="UQU82" s="176"/>
      <c r="UQV82" s="176"/>
      <c r="UQW82" s="176"/>
      <c r="UQX82" s="176"/>
      <c r="UQY82" s="176"/>
      <c r="UQZ82" s="176"/>
      <c r="URA82" s="176"/>
      <c r="URB82" s="176"/>
      <c r="URC82" s="176"/>
      <c r="URD82" s="176"/>
      <c r="URE82" s="176"/>
      <c r="URF82" s="176"/>
      <c r="URG82" s="176"/>
      <c r="URH82" s="176"/>
      <c r="URI82" s="176"/>
      <c r="URJ82" s="176"/>
      <c r="URK82" s="176"/>
      <c r="URL82" s="176"/>
      <c r="URM82" s="176"/>
      <c r="URN82" s="176"/>
      <c r="URO82" s="176"/>
      <c r="URP82" s="176"/>
      <c r="URQ82" s="176"/>
      <c r="URR82" s="176"/>
      <c r="URS82" s="176"/>
      <c r="URT82" s="176"/>
      <c r="URU82" s="176"/>
      <c r="URV82" s="176"/>
      <c r="URW82" s="176"/>
      <c r="URX82" s="176"/>
      <c r="URY82" s="176"/>
      <c r="URZ82" s="176"/>
      <c r="USA82" s="176"/>
      <c r="USB82" s="176"/>
      <c r="USC82" s="176"/>
      <c r="USD82" s="176"/>
      <c r="USE82" s="176"/>
      <c r="USF82" s="176"/>
      <c r="USG82" s="176"/>
      <c r="USH82" s="176"/>
      <c r="USI82" s="176"/>
      <c r="USJ82" s="176"/>
      <c r="USK82" s="176"/>
      <c r="USL82" s="176"/>
      <c r="USM82" s="176"/>
      <c r="USN82" s="176"/>
      <c r="USO82" s="176"/>
      <c r="USP82" s="176"/>
      <c r="USQ82" s="176"/>
      <c r="USR82" s="176"/>
      <c r="USS82" s="176"/>
      <c r="UST82" s="176"/>
      <c r="USU82" s="176"/>
      <c r="USV82" s="176"/>
      <c r="USW82" s="176"/>
      <c r="USX82" s="176"/>
      <c r="USY82" s="176"/>
      <c r="USZ82" s="176"/>
      <c r="UTA82" s="176"/>
      <c r="UTB82" s="176"/>
      <c r="UTC82" s="176"/>
      <c r="UTD82" s="176"/>
      <c r="UTE82" s="176"/>
      <c r="UTF82" s="176"/>
      <c r="UTG82" s="176"/>
      <c r="UTH82" s="176"/>
      <c r="UTI82" s="176"/>
      <c r="UTJ82" s="176"/>
      <c r="UTK82" s="176"/>
      <c r="UTL82" s="176"/>
      <c r="UTM82" s="176"/>
      <c r="UTN82" s="176"/>
      <c r="UTO82" s="176"/>
      <c r="UTP82" s="176"/>
      <c r="UTQ82" s="176"/>
      <c r="UTR82" s="176"/>
      <c r="UTS82" s="176"/>
      <c r="UTT82" s="176"/>
      <c r="UTU82" s="176"/>
      <c r="UTV82" s="176"/>
      <c r="UTW82" s="176"/>
      <c r="UTX82" s="176"/>
      <c r="UTY82" s="176"/>
      <c r="UTZ82" s="176"/>
      <c r="UUA82" s="176"/>
      <c r="UUB82" s="176"/>
      <c r="UUC82" s="176"/>
      <c r="UUD82" s="176"/>
      <c r="UUE82" s="176"/>
      <c r="UUF82" s="176"/>
      <c r="UUG82" s="176"/>
      <c r="UUH82" s="176"/>
      <c r="UUI82" s="176"/>
      <c r="UUJ82" s="176"/>
      <c r="UUK82" s="176"/>
      <c r="UUL82" s="176"/>
      <c r="UUM82" s="176"/>
      <c r="UUN82" s="176"/>
      <c r="UUO82" s="176"/>
      <c r="UUP82" s="176"/>
      <c r="UUQ82" s="176"/>
      <c r="UUR82" s="176"/>
      <c r="UUS82" s="176"/>
      <c r="UUT82" s="176"/>
      <c r="UUU82" s="176"/>
      <c r="UUV82" s="176"/>
      <c r="UUW82" s="176"/>
      <c r="UUX82" s="176"/>
      <c r="UUY82" s="176"/>
      <c r="UUZ82" s="176"/>
      <c r="UVA82" s="176"/>
      <c r="UVB82" s="176"/>
      <c r="UVC82" s="176"/>
      <c r="UVD82" s="176"/>
      <c r="UVE82" s="176"/>
      <c r="UVF82" s="176"/>
      <c r="UVG82" s="176"/>
      <c r="UVH82" s="176"/>
      <c r="UVI82" s="176"/>
      <c r="UVJ82" s="176"/>
      <c r="UVK82" s="176"/>
      <c r="UVL82" s="176"/>
      <c r="UVM82" s="176"/>
      <c r="UVN82" s="176"/>
      <c r="UVO82" s="176"/>
      <c r="UVP82" s="176"/>
      <c r="UVQ82" s="176"/>
      <c r="UVR82" s="176"/>
      <c r="UVS82" s="176"/>
      <c r="UVT82" s="176"/>
      <c r="UVU82" s="176"/>
      <c r="UVV82" s="176"/>
      <c r="UVW82" s="176"/>
      <c r="UVX82" s="176"/>
      <c r="UVY82" s="176"/>
      <c r="UVZ82" s="176"/>
      <c r="UWA82" s="176"/>
      <c r="UWB82" s="176"/>
      <c r="UWC82" s="176"/>
      <c r="UWD82" s="176"/>
      <c r="UWE82" s="176"/>
      <c r="UWF82" s="176"/>
      <c r="UWG82" s="176"/>
      <c r="UWH82" s="176"/>
      <c r="UWI82" s="176"/>
      <c r="UWJ82" s="176"/>
      <c r="UWK82" s="176"/>
      <c r="UWL82" s="176"/>
      <c r="UWM82" s="176"/>
      <c r="UWN82" s="176"/>
      <c r="UWO82" s="176"/>
      <c r="UWP82" s="176"/>
      <c r="UWQ82" s="176"/>
      <c r="UWR82" s="176"/>
      <c r="UWS82" s="176"/>
      <c r="UWT82" s="176"/>
      <c r="UWU82" s="176"/>
      <c r="UWV82" s="176"/>
      <c r="UWW82" s="176"/>
      <c r="UWX82" s="176"/>
      <c r="UWY82" s="176"/>
      <c r="UWZ82" s="176"/>
      <c r="UXA82" s="176"/>
      <c r="UXB82" s="176"/>
      <c r="UXC82" s="176"/>
      <c r="UXD82" s="176"/>
      <c r="UXE82" s="176"/>
      <c r="UXF82" s="176"/>
      <c r="UXG82" s="176"/>
      <c r="UXH82" s="176"/>
      <c r="UXI82" s="176"/>
      <c r="UXJ82" s="176"/>
      <c r="UXK82" s="176"/>
      <c r="UXL82" s="176"/>
      <c r="UXM82" s="176"/>
      <c r="UXN82" s="176"/>
      <c r="UXO82" s="176"/>
      <c r="UXP82" s="176"/>
      <c r="UXQ82" s="176"/>
      <c r="UXR82" s="176"/>
      <c r="UXS82" s="176"/>
      <c r="UXT82" s="176"/>
      <c r="UXU82" s="176"/>
      <c r="UXV82" s="176"/>
      <c r="UXW82" s="176"/>
      <c r="UXX82" s="176"/>
      <c r="UXY82" s="176"/>
      <c r="UXZ82" s="176"/>
      <c r="UYA82" s="176"/>
      <c r="UYB82" s="176"/>
      <c r="UYC82" s="176"/>
      <c r="UYD82" s="176"/>
      <c r="UYE82" s="176"/>
      <c r="UYF82" s="176"/>
      <c r="UYG82" s="176"/>
      <c r="UYH82" s="176"/>
      <c r="UYI82" s="176"/>
      <c r="UYJ82" s="176"/>
      <c r="UYK82" s="176"/>
      <c r="UYL82" s="176"/>
      <c r="UYM82" s="176"/>
      <c r="UYN82" s="176"/>
      <c r="UYO82" s="176"/>
      <c r="UYP82" s="176"/>
      <c r="UYQ82" s="176"/>
      <c r="UYR82" s="176"/>
      <c r="UYS82" s="176"/>
      <c r="UYT82" s="176"/>
      <c r="UYU82" s="176"/>
      <c r="UYV82" s="176"/>
      <c r="UYW82" s="176"/>
      <c r="UYX82" s="176"/>
      <c r="UYY82" s="176"/>
      <c r="UYZ82" s="176"/>
      <c r="UZA82" s="176"/>
      <c r="UZB82" s="176"/>
      <c r="UZC82" s="176"/>
      <c r="UZD82" s="176"/>
      <c r="UZE82" s="176"/>
      <c r="UZF82" s="176"/>
      <c r="UZG82" s="176"/>
      <c r="UZH82" s="176"/>
      <c r="UZI82" s="176"/>
      <c r="UZJ82" s="176"/>
      <c r="UZK82" s="176"/>
      <c r="UZL82" s="176"/>
      <c r="UZM82" s="176"/>
      <c r="UZN82" s="176"/>
      <c r="UZO82" s="176"/>
      <c r="UZP82" s="176"/>
      <c r="UZQ82" s="176"/>
      <c r="UZR82" s="176"/>
      <c r="UZS82" s="176"/>
      <c r="UZT82" s="176"/>
      <c r="UZU82" s="176"/>
      <c r="UZV82" s="176"/>
      <c r="UZW82" s="176"/>
      <c r="UZX82" s="176"/>
      <c r="UZY82" s="176"/>
      <c r="UZZ82" s="176"/>
      <c r="VAA82" s="176"/>
      <c r="VAB82" s="176"/>
      <c r="VAC82" s="176"/>
      <c r="VAD82" s="176"/>
      <c r="VAE82" s="176"/>
      <c r="VAF82" s="176"/>
      <c r="VAG82" s="176"/>
      <c r="VAH82" s="176"/>
      <c r="VAI82" s="176"/>
      <c r="VAJ82" s="176"/>
      <c r="VAK82" s="176"/>
      <c r="VAL82" s="176"/>
      <c r="VAM82" s="176"/>
      <c r="VAN82" s="176"/>
      <c r="VAO82" s="176"/>
      <c r="VAP82" s="176"/>
      <c r="VAQ82" s="176"/>
      <c r="VAR82" s="176"/>
      <c r="VAS82" s="176"/>
      <c r="VAT82" s="176"/>
      <c r="VAU82" s="176"/>
      <c r="VAV82" s="176"/>
      <c r="VAW82" s="176"/>
      <c r="VAX82" s="176"/>
      <c r="VAY82" s="176"/>
      <c r="VAZ82" s="176"/>
      <c r="VBA82" s="176"/>
      <c r="VBB82" s="176"/>
      <c r="VBC82" s="176"/>
      <c r="VBD82" s="176"/>
      <c r="VBE82" s="176"/>
      <c r="VBF82" s="176"/>
      <c r="VBG82" s="176"/>
      <c r="VBH82" s="176"/>
      <c r="VBI82" s="176"/>
      <c r="VBJ82" s="176"/>
      <c r="VBK82" s="176"/>
      <c r="VBL82" s="176"/>
      <c r="VBM82" s="176"/>
      <c r="VBN82" s="176"/>
      <c r="VBO82" s="176"/>
      <c r="VBP82" s="176"/>
      <c r="VBQ82" s="176"/>
      <c r="VBR82" s="176"/>
      <c r="VBS82" s="176"/>
      <c r="VBT82" s="176"/>
      <c r="VBU82" s="176"/>
      <c r="VBV82" s="176"/>
      <c r="VBW82" s="176"/>
      <c r="VBX82" s="176"/>
      <c r="VBY82" s="176"/>
      <c r="VBZ82" s="176"/>
      <c r="VCA82" s="176"/>
      <c r="VCB82" s="176"/>
      <c r="VCC82" s="176"/>
      <c r="VCD82" s="176"/>
      <c r="VCE82" s="176"/>
      <c r="VCF82" s="176"/>
      <c r="VCG82" s="176"/>
      <c r="VCH82" s="176"/>
      <c r="VCI82" s="176"/>
      <c r="VCJ82" s="176"/>
      <c r="VCK82" s="176"/>
      <c r="VCL82" s="176"/>
      <c r="VCM82" s="176"/>
      <c r="VCN82" s="176"/>
      <c r="VCO82" s="176"/>
      <c r="VCP82" s="176"/>
      <c r="VCQ82" s="176"/>
      <c r="VCR82" s="176"/>
      <c r="VCS82" s="176"/>
      <c r="VCT82" s="176"/>
      <c r="VCU82" s="176"/>
      <c r="VCV82" s="176"/>
      <c r="VCW82" s="176"/>
      <c r="VCX82" s="176"/>
      <c r="VCY82" s="176"/>
      <c r="VCZ82" s="176"/>
      <c r="VDA82" s="176"/>
      <c r="VDB82" s="176"/>
      <c r="VDC82" s="176"/>
      <c r="VDD82" s="176"/>
      <c r="VDE82" s="176"/>
      <c r="VDF82" s="176"/>
      <c r="VDG82" s="176"/>
      <c r="VDH82" s="176"/>
      <c r="VDI82" s="176"/>
      <c r="VDJ82" s="176"/>
      <c r="VDK82" s="176"/>
      <c r="VDL82" s="176"/>
      <c r="VDM82" s="176"/>
      <c r="VDN82" s="176"/>
      <c r="VDO82" s="176"/>
      <c r="VDP82" s="176"/>
      <c r="VDQ82" s="176"/>
      <c r="VDR82" s="176"/>
      <c r="VDS82" s="176"/>
      <c r="VDT82" s="176"/>
      <c r="VDU82" s="176"/>
      <c r="VDV82" s="176"/>
      <c r="VDW82" s="176"/>
      <c r="VDX82" s="176"/>
      <c r="VDY82" s="176"/>
      <c r="VDZ82" s="176"/>
      <c r="VEA82" s="176"/>
      <c r="VEB82" s="176"/>
      <c r="VEC82" s="176"/>
      <c r="VED82" s="176"/>
      <c r="VEE82" s="176"/>
      <c r="VEF82" s="176"/>
      <c r="VEG82" s="176"/>
      <c r="VEH82" s="176"/>
      <c r="VEI82" s="176"/>
      <c r="VEJ82" s="176"/>
      <c r="VEK82" s="176"/>
      <c r="VEL82" s="176"/>
      <c r="VEM82" s="176"/>
      <c r="VEN82" s="176"/>
      <c r="VEO82" s="176"/>
      <c r="VEP82" s="176"/>
      <c r="VEQ82" s="176"/>
      <c r="VER82" s="176"/>
      <c r="VES82" s="176"/>
      <c r="VET82" s="176"/>
      <c r="VEU82" s="176"/>
      <c r="VEV82" s="176"/>
      <c r="VEW82" s="176"/>
      <c r="VEX82" s="176"/>
      <c r="VEY82" s="176"/>
      <c r="VEZ82" s="176"/>
      <c r="VFA82" s="176"/>
      <c r="VFB82" s="176"/>
      <c r="VFC82" s="176"/>
      <c r="VFD82" s="176"/>
      <c r="VFE82" s="176"/>
      <c r="VFF82" s="176"/>
      <c r="VFG82" s="176"/>
      <c r="VFH82" s="176"/>
      <c r="VFI82" s="176"/>
      <c r="VFJ82" s="176"/>
      <c r="VFK82" s="176"/>
      <c r="VFL82" s="176"/>
      <c r="VFM82" s="176"/>
      <c r="VFN82" s="176"/>
      <c r="VFO82" s="176"/>
      <c r="VFP82" s="176"/>
      <c r="VFQ82" s="176"/>
      <c r="VFR82" s="176"/>
      <c r="VFS82" s="176"/>
      <c r="VFT82" s="176"/>
      <c r="VFU82" s="176"/>
      <c r="VFV82" s="176"/>
      <c r="VFW82" s="176"/>
      <c r="VFX82" s="176"/>
      <c r="VFY82" s="176"/>
      <c r="VFZ82" s="176"/>
      <c r="VGA82" s="176"/>
      <c r="VGB82" s="176"/>
      <c r="VGC82" s="176"/>
      <c r="VGD82" s="176"/>
      <c r="VGE82" s="176"/>
      <c r="VGF82" s="176"/>
      <c r="VGG82" s="176"/>
      <c r="VGH82" s="176"/>
      <c r="VGI82" s="176"/>
      <c r="VGJ82" s="176"/>
      <c r="VGK82" s="176"/>
      <c r="VGL82" s="176"/>
      <c r="VGM82" s="176"/>
      <c r="VGN82" s="176"/>
      <c r="VGO82" s="176"/>
      <c r="VGP82" s="176"/>
      <c r="VGQ82" s="176"/>
      <c r="VGR82" s="176"/>
      <c r="VGS82" s="176"/>
      <c r="VGT82" s="176"/>
      <c r="VGU82" s="176"/>
      <c r="VGV82" s="176"/>
      <c r="VGW82" s="176"/>
      <c r="VGX82" s="176"/>
      <c r="VGY82" s="176"/>
      <c r="VGZ82" s="176"/>
      <c r="VHA82" s="176"/>
      <c r="VHB82" s="176"/>
      <c r="VHC82" s="176"/>
      <c r="VHD82" s="176"/>
      <c r="VHE82" s="176"/>
      <c r="VHF82" s="176"/>
      <c r="VHG82" s="176"/>
      <c r="VHH82" s="176"/>
      <c r="VHI82" s="176"/>
      <c r="VHJ82" s="176"/>
      <c r="VHK82" s="176"/>
      <c r="VHL82" s="176"/>
      <c r="VHM82" s="176"/>
      <c r="VHN82" s="176"/>
      <c r="VHO82" s="176"/>
      <c r="VHP82" s="176"/>
      <c r="VHQ82" s="176"/>
      <c r="VHR82" s="176"/>
      <c r="VHS82" s="176"/>
      <c r="VHT82" s="176"/>
      <c r="VHU82" s="176"/>
      <c r="VHV82" s="176"/>
      <c r="VHW82" s="176"/>
      <c r="VHX82" s="176"/>
      <c r="VHY82" s="176"/>
      <c r="VHZ82" s="176"/>
      <c r="VIA82" s="176"/>
      <c r="VIB82" s="176"/>
      <c r="VIC82" s="176"/>
      <c r="VID82" s="176"/>
      <c r="VIE82" s="176"/>
      <c r="VIF82" s="176"/>
      <c r="VIG82" s="176"/>
      <c r="VIH82" s="176"/>
      <c r="VII82" s="176"/>
      <c r="VIJ82" s="176"/>
      <c r="VIK82" s="176"/>
      <c r="VIL82" s="176"/>
      <c r="VIM82" s="176"/>
      <c r="VIN82" s="176"/>
      <c r="VIO82" s="176"/>
      <c r="VIP82" s="176"/>
      <c r="VIQ82" s="176"/>
      <c r="VIR82" s="176"/>
      <c r="VIS82" s="176"/>
      <c r="VIT82" s="176"/>
      <c r="VIU82" s="176"/>
      <c r="VIV82" s="176"/>
      <c r="VIW82" s="176"/>
      <c r="VIX82" s="176"/>
      <c r="VIY82" s="176"/>
      <c r="VIZ82" s="176"/>
      <c r="VJA82" s="176"/>
      <c r="VJB82" s="176"/>
      <c r="VJC82" s="176"/>
      <c r="VJD82" s="176"/>
      <c r="VJE82" s="176"/>
      <c r="VJF82" s="176"/>
      <c r="VJG82" s="176"/>
      <c r="VJH82" s="176"/>
      <c r="VJI82" s="176"/>
      <c r="VJJ82" s="176"/>
      <c r="VJK82" s="176"/>
      <c r="VJL82" s="176"/>
      <c r="VJM82" s="176"/>
      <c r="VJN82" s="176"/>
      <c r="VJO82" s="176"/>
      <c r="VJP82" s="176"/>
      <c r="VJQ82" s="176"/>
      <c r="VJR82" s="176"/>
      <c r="VJS82" s="176"/>
      <c r="VJT82" s="176"/>
      <c r="VJU82" s="176"/>
      <c r="VJV82" s="176"/>
      <c r="VJW82" s="176"/>
      <c r="VJX82" s="176"/>
      <c r="VJY82" s="176"/>
      <c r="VJZ82" s="176"/>
      <c r="VKA82" s="176"/>
      <c r="VKB82" s="176"/>
      <c r="VKC82" s="176"/>
      <c r="VKD82" s="176"/>
      <c r="VKE82" s="176"/>
      <c r="VKF82" s="176"/>
      <c r="VKG82" s="176"/>
      <c r="VKH82" s="176"/>
      <c r="VKI82" s="176"/>
      <c r="VKJ82" s="176"/>
      <c r="VKK82" s="176"/>
      <c r="VKL82" s="176"/>
      <c r="VKM82" s="176"/>
      <c r="VKN82" s="176"/>
      <c r="VKO82" s="176"/>
      <c r="VKP82" s="176"/>
      <c r="VKQ82" s="176"/>
      <c r="VKR82" s="176"/>
      <c r="VKS82" s="176"/>
      <c r="VKT82" s="176"/>
      <c r="VKU82" s="176"/>
      <c r="VKV82" s="176"/>
      <c r="VKW82" s="176"/>
      <c r="VKX82" s="176"/>
      <c r="VKY82" s="176"/>
      <c r="VKZ82" s="176"/>
      <c r="VLA82" s="176"/>
      <c r="VLB82" s="176"/>
      <c r="VLC82" s="176"/>
      <c r="VLD82" s="176"/>
      <c r="VLE82" s="176"/>
      <c r="VLF82" s="176"/>
      <c r="VLG82" s="176"/>
      <c r="VLH82" s="176"/>
      <c r="VLI82" s="176"/>
      <c r="VLJ82" s="176"/>
      <c r="VLK82" s="176"/>
      <c r="VLL82" s="176"/>
      <c r="VLM82" s="176"/>
      <c r="VLN82" s="176"/>
      <c r="VLO82" s="176"/>
      <c r="VLP82" s="176"/>
      <c r="VLQ82" s="176"/>
      <c r="VLR82" s="176"/>
      <c r="VLS82" s="176"/>
      <c r="VLT82" s="176"/>
      <c r="VLU82" s="176"/>
      <c r="VLV82" s="176"/>
      <c r="VLW82" s="176"/>
      <c r="VLX82" s="176"/>
      <c r="VLY82" s="176"/>
      <c r="VLZ82" s="176"/>
      <c r="VMA82" s="176"/>
      <c r="VMB82" s="176"/>
      <c r="VMC82" s="176"/>
      <c r="VMD82" s="176"/>
      <c r="VME82" s="176"/>
      <c r="VMF82" s="176"/>
      <c r="VMG82" s="176"/>
      <c r="VMH82" s="176"/>
      <c r="VMI82" s="176"/>
      <c r="VMJ82" s="176"/>
      <c r="VMK82" s="176"/>
      <c r="VML82" s="176"/>
      <c r="VMM82" s="176"/>
      <c r="VMN82" s="176"/>
      <c r="VMO82" s="176"/>
      <c r="VMP82" s="176"/>
      <c r="VMQ82" s="176"/>
      <c r="VMR82" s="176"/>
      <c r="VMS82" s="176"/>
      <c r="VMT82" s="176"/>
      <c r="VMU82" s="176"/>
      <c r="VMV82" s="176"/>
      <c r="VMW82" s="176"/>
      <c r="VMX82" s="176"/>
      <c r="VMY82" s="176"/>
      <c r="VMZ82" s="176"/>
      <c r="VNA82" s="176"/>
      <c r="VNB82" s="176"/>
      <c r="VNC82" s="176"/>
      <c r="VND82" s="176"/>
      <c r="VNE82" s="176"/>
      <c r="VNF82" s="176"/>
      <c r="VNG82" s="176"/>
      <c r="VNH82" s="176"/>
      <c r="VNI82" s="176"/>
      <c r="VNJ82" s="176"/>
      <c r="VNK82" s="176"/>
      <c r="VNL82" s="176"/>
      <c r="VNM82" s="176"/>
      <c r="VNN82" s="176"/>
      <c r="VNO82" s="176"/>
      <c r="VNP82" s="176"/>
      <c r="VNQ82" s="176"/>
      <c r="VNR82" s="176"/>
      <c r="VNS82" s="176"/>
      <c r="VNT82" s="176"/>
      <c r="VNU82" s="176"/>
      <c r="VNV82" s="176"/>
      <c r="VNW82" s="176"/>
      <c r="VNX82" s="176"/>
      <c r="VNY82" s="176"/>
      <c r="VNZ82" s="176"/>
      <c r="VOA82" s="176"/>
      <c r="VOB82" s="176"/>
      <c r="VOC82" s="176"/>
      <c r="VOD82" s="176"/>
      <c r="VOE82" s="176"/>
      <c r="VOF82" s="176"/>
      <c r="VOG82" s="176"/>
      <c r="VOH82" s="176"/>
      <c r="VOI82" s="176"/>
      <c r="VOJ82" s="176"/>
      <c r="VOK82" s="176"/>
      <c r="VOL82" s="176"/>
      <c r="VOM82" s="176"/>
      <c r="VON82" s="176"/>
      <c r="VOO82" s="176"/>
      <c r="VOP82" s="176"/>
      <c r="VOQ82" s="176"/>
      <c r="VOR82" s="176"/>
      <c r="VOS82" s="176"/>
      <c r="VOT82" s="176"/>
      <c r="VOU82" s="176"/>
      <c r="VOV82" s="176"/>
      <c r="VOW82" s="176"/>
      <c r="VOX82" s="176"/>
      <c r="VOY82" s="176"/>
      <c r="VOZ82" s="176"/>
      <c r="VPA82" s="176"/>
      <c r="VPB82" s="176"/>
      <c r="VPC82" s="176"/>
      <c r="VPD82" s="176"/>
      <c r="VPE82" s="176"/>
      <c r="VPF82" s="176"/>
      <c r="VPG82" s="176"/>
      <c r="VPH82" s="176"/>
      <c r="VPI82" s="176"/>
      <c r="VPJ82" s="176"/>
      <c r="VPK82" s="176"/>
      <c r="VPL82" s="176"/>
      <c r="VPM82" s="176"/>
      <c r="VPN82" s="176"/>
      <c r="VPO82" s="176"/>
      <c r="VPP82" s="176"/>
      <c r="VPQ82" s="176"/>
      <c r="VPR82" s="176"/>
      <c r="VPS82" s="176"/>
      <c r="VPT82" s="176"/>
      <c r="VPU82" s="176"/>
      <c r="VPV82" s="176"/>
      <c r="VPW82" s="176"/>
      <c r="VPX82" s="176"/>
      <c r="VPY82" s="176"/>
      <c r="VPZ82" s="176"/>
      <c r="VQA82" s="176"/>
      <c r="VQB82" s="176"/>
      <c r="VQC82" s="176"/>
      <c r="VQD82" s="176"/>
      <c r="VQE82" s="176"/>
      <c r="VQF82" s="176"/>
      <c r="VQG82" s="176"/>
      <c r="VQH82" s="176"/>
      <c r="VQI82" s="176"/>
      <c r="VQJ82" s="176"/>
      <c r="VQK82" s="176"/>
      <c r="VQL82" s="176"/>
      <c r="VQM82" s="176"/>
      <c r="VQN82" s="176"/>
      <c r="VQO82" s="176"/>
      <c r="VQP82" s="176"/>
      <c r="VQQ82" s="176"/>
      <c r="VQR82" s="176"/>
      <c r="VQS82" s="176"/>
      <c r="VQT82" s="176"/>
      <c r="VQU82" s="176"/>
      <c r="VQV82" s="176"/>
      <c r="VQW82" s="176"/>
      <c r="VQX82" s="176"/>
      <c r="VQY82" s="176"/>
      <c r="VQZ82" s="176"/>
      <c r="VRA82" s="176"/>
      <c r="VRB82" s="176"/>
      <c r="VRC82" s="176"/>
      <c r="VRD82" s="176"/>
      <c r="VRE82" s="176"/>
      <c r="VRF82" s="176"/>
      <c r="VRG82" s="176"/>
      <c r="VRH82" s="176"/>
      <c r="VRI82" s="176"/>
      <c r="VRJ82" s="176"/>
      <c r="VRK82" s="176"/>
      <c r="VRL82" s="176"/>
      <c r="VRM82" s="176"/>
      <c r="VRN82" s="176"/>
      <c r="VRO82" s="176"/>
      <c r="VRP82" s="176"/>
      <c r="VRQ82" s="176"/>
      <c r="VRR82" s="176"/>
      <c r="VRS82" s="176"/>
      <c r="VRT82" s="176"/>
      <c r="VRU82" s="176"/>
      <c r="VRV82" s="176"/>
      <c r="VRW82" s="176"/>
      <c r="VRX82" s="176"/>
      <c r="VRY82" s="176"/>
      <c r="VRZ82" s="176"/>
      <c r="VSA82" s="176"/>
      <c r="VSB82" s="176"/>
      <c r="VSC82" s="176"/>
      <c r="VSD82" s="176"/>
      <c r="VSE82" s="176"/>
      <c r="VSF82" s="176"/>
      <c r="VSG82" s="176"/>
      <c r="VSH82" s="176"/>
      <c r="VSI82" s="176"/>
      <c r="VSJ82" s="176"/>
      <c r="VSK82" s="176"/>
      <c r="VSL82" s="176"/>
      <c r="VSM82" s="176"/>
      <c r="VSN82" s="176"/>
      <c r="VSO82" s="176"/>
      <c r="VSP82" s="176"/>
      <c r="VSQ82" s="176"/>
      <c r="VSR82" s="176"/>
      <c r="VSS82" s="176"/>
      <c r="VST82" s="176"/>
      <c r="VSU82" s="176"/>
      <c r="VSV82" s="176"/>
      <c r="VSW82" s="176"/>
      <c r="VSX82" s="176"/>
      <c r="VSY82" s="176"/>
      <c r="VSZ82" s="176"/>
      <c r="VTA82" s="176"/>
      <c r="VTB82" s="176"/>
      <c r="VTC82" s="176"/>
      <c r="VTD82" s="176"/>
      <c r="VTE82" s="176"/>
      <c r="VTF82" s="176"/>
      <c r="VTG82" s="176"/>
      <c r="VTH82" s="176"/>
      <c r="VTI82" s="176"/>
      <c r="VTJ82" s="176"/>
      <c r="VTK82" s="176"/>
      <c r="VTL82" s="176"/>
      <c r="VTM82" s="176"/>
      <c r="VTN82" s="176"/>
      <c r="VTO82" s="176"/>
      <c r="VTP82" s="176"/>
      <c r="VTQ82" s="176"/>
      <c r="VTR82" s="176"/>
      <c r="VTS82" s="176"/>
      <c r="VTT82" s="176"/>
      <c r="VTU82" s="176"/>
      <c r="VTV82" s="176"/>
      <c r="VTW82" s="176"/>
      <c r="VTX82" s="176"/>
      <c r="VTY82" s="176"/>
      <c r="VTZ82" s="176"/>
      <c r="VUA82" s="176"/>
      <c r="VUB82" s="176"/>
      <c r="VUC82" s="176"/>
      <c r="VUD82" s="176"/>
      <c r="VUE82" s="176"/>
      <c r="VUF82" s="176"/>
      <c r="VUG82" s="176"/>
      <c r="VUH82" s="176"/>
      <c r="VUI82" s="176"/>
      <c r="VUJ82" s="176"/>
      <c r="VUK82" s="176"/>
      <c r="VUL82" s="176"/>
      <c r="VUM82" s="176"/>
      <c r="VUN82" s="176"/>
      <c r="VUO82" s="176"/>
      <c r="VUP82" s="176"/>
      <c r="VUQ82" s="176"/>
      <c r="VUR82" s="176"/>
      <c r="VUS82" s="176"/>
      <c r="VUT82" s="176"/>
      <c r="VUU82" s="176"/>
      <c r="VUV82" s="176"/>
      <c r="VUW82" s="176"/>
      <c r="VUX82" s="176"/>
      <c r="VUY82" s="176"/>
      <c r="VUZ82" s="176"/>
      <c r="VVA82" s="176"/>
      <c r="VVB82" s="176"/>
      <c r="VVC82" s="176"/>
      <c r="VVD82" s="176"/>
      <c r="VVE82" s="176"/>
      <c r="VVF82" s="176"/>
      <c r="VVG82" s="176"/>
      <c r="VVH82" s="176"/>
      <c r="VVI82" s="176"/>
      <c r="VVJ82" s="176"/>
      <c r="VVK82" s="176"/>
      <c r="VVL82" s="176"/>
      <c r="VVM82" s="176"/>
      <c r="VVN82" s="176"/>
      <c r="VVO82" s="176"/>
      <c r="VVP82" s="176"/>
      <c r="VVQ82" s="176"/>
      <c r="VVR82" s="176"/>
      <c r="VVS82" s="176"/>
      <c r="VVT82" s="176"/>
      <c r="VVU82" s="176"/>
      <c r="VVV82" s="176"/>
      <c r="VVW82" s="176"/>
      <c r="VVX82" s="176"/>
      <c r="VVY82" s="176"/>
      <c r="VVZ82" s="176"/>
      <c r="VWA82" s="176"/>
      <c r="VWB82" s="176"/>
      <c r="VWC82" s="176"/>
      <c r="VWD82" s="176"/>
      <c r="VWE82" s="176"/>
      <c r="VWF82" s="176"/>
      <c r="VWG82" s="176"/>
      <c r="VWH82" s="176"/>
      <c r="VWI82" s="176"/>
      <c r="VWJ82" s="176"/>
      <c r="VWK82" s="176"/>
      <c r="VWL82" s="176"/>
      <c r="VWM82" s="176"/>
      <c r="VWN82" s="176"/>
      <c r="VWO82" s="176"/>
      <c r="VWP82" s="176"/>
      <c r="VWQ82" s="176"/>
      <c r="VWR82" s="176"/>
      <c r="VWS82" s="176"/>
      <c r="VWT82" s="176"/>
      <c r="VWU82" s="176"/>
      <c r="VWV82" s="176"/>
      <c r="VWW82" s="176"/>
      <c r="VWX82" s="176"/>
      <c r="VWY82" s="176"/>
      <c r="VWZ82" s="176"/>
      <c r="VXA82" s="176"/>
      <c r="VXB82" s="176"/>
      <c r="VXC82" s="176"/>
      <c r="VXD82" s="176"/>
      <c r="VXE82" s="176"/>
      <c r="VXF82" s="176"/>
      <c r="VXG82" s="176"/>
      <c r="VXH82" s="176"/>
      <c r="VXI82" s="176"/>
      <c r="VXJ82" s="176"/>
      <c r="VXK82" s="176"/>
      <c r="VXL82" s="176"/>
      <c r="VXM82" s="176"/>
      <c r="VXN82" s="176"/>
      <c r="VXO82" s="176"/>
      <c r="VXP82" s="176"/>
      <c r="VXQ82" s="176"/>
      <c r="VXR82" s="176"/>
      <c r="VXS82" s="176"/>
      <c r="VXT82" s="176"/>
      <c r="VXU82" s="176"/>
      <c r="VXV82" s="176"/>
      <c r="VXW82" s="176"/>
      <c r="VXX82" s="176"/>
      <c r="VXY82" s="176"/>
      <c r="VXZ82" s="176"/>
      <c r="VYA82" s="176"/>
      <c r="VYB82" s="176"/>
      <c r="VYC82" s="176"/>
      <c r="VYD82" s="176"/>
      <c r="VYE82" s="176"/>
      <c r="VYF82" s="176"/>
      <c r="VYG82" s="176"/>
      <c r="VYH82" s="176"/>
      <c r="VYI82" s="176"/>
      <c r="VYJ82" s="176"/>
      <c r="VYK82" s="176"/>
      <c r="VYL82" s="176"/>
      <c r="VYM82" s="176"/>
      <c r="VYN82" s="176"/>
      <c r="VYO82" s="176"/>
      <c r="VYP82" s="176"/>
      <c r="VYQ82" s="176"/>
      <c r="VYR82" s="176"/>
      <c r="VYS82" s="176"/>
      <c r="VYT82" s="176"/>
      <c r="VYU82" s="176"/>
      <c r="VYV82" s="176"/>
      <c r="VYW82" s="176"/>
      <c r="VYX82" s="176"/>
      <c r="VYY82" s="176"/>
      <c r="VYZ82" s="176"/>
      <c r="VZA82" s="176"/>
      <c r="VZB82" s="176"/>
      <c r="VZC82" s="176"/>
      <c r="VZD82" s="176"/>
      <c r="VZE82" s="176"/>
      <c r="VZF82" s="176"/>
      <c r="VZG82" s="176"/>
      <c r="VZH82" s="176"/>
      <c r="VZI82" s="176"/>
      <c r="VZJ82" s="176"/>
      <c r="VZK82" s="176"/>
      <c r="VZL82" s="176"/>
      <c r="VZM82" s="176"/>
      <c r="VZN82" s="176"/>
      <c r="VZO82" s="176"/>
      <c r="VZP82" s="176"/>
      <c r="VZQ82" s="176"/>
      <c r="VZR82" s="176"/>
      <c r="VZS82" s="176"/>
      <c r="VZT82" s="176"/>
      <c r="VZU82" s="176"/>
      <c r="VZV82" s="176"/>
      <c r="VZW82" s="176"/>
      <c r="VZX82" s="176"/>
      <c r="VZY82" s="176"/>
      <c r="VZZ82" s="176"/>
      <c r="WAA82" s="176"/>
      <c r="WAB82" s="176"/>
      <c r="WAC82" s="176"/>
      <c r="WAD82" s="176"/>
      <c r="WAE82" s="176"/>
      <c r="WAF82" s="176"/>
      <c r="WAG82" s="176"/>
      <c r="WAH82" s="176"/>
      <c r="WAI82" s="176"/>
      <c r="WAJ82" s="176"/>
      <c r="WAK82" s="176"/>
      <c r="WAL82" s="176"/>
      <c r="WAM82" s="176"/>
      <c r="WAN82" s="176"/>
      <c r="WAO82" s="176"/>
      <c r="WAP82" s="176"/>
      <c r="WAQ82" s="176"/>
      <c r="WAR82" s="176"/>
      <c r="WAS82" s="176"/>
      <c r="WAT82" s="176"/>
      <c r="WAU82" s="176"/>
      <c r="WAV82" s="176"/>
      <c r="WAW82" s="176"/>
      <c r="WAX82" s="176"/>
      <c r="WAY82" s="176"/>
      <c r="WAZ82" s="176"/>
      <c r="WBA82" s="176"/>
      <c r="WBB82" s="176"/>
      <c r="WBC82" s="176"/>
      <c r="WBD82" s="176"/>
      <c r="WBE82" s="176"/>
      <c r="WBF82" s="176"/>
      <c r="WBG82" s="176"/>
      <c r="WBH82" s="176"/>
      <c r="WBI82" s="176"/>
      <c r="WBJ82" s="176"/>
      <c r="WBK82" s="176"/>
      <c r="WBL82" s="176"/>
      <c r="WBM82" s="176"/>
      <c r="WBN82" s="176"/>
      <c r="WBO82" s="176"/>
      <c r="WBP82" s="176"/>
      <c r="WBQ82" s="176"/>
      <c r="WBR82" s="176"/>
      <c r="WBS82" s="176"/>
      <c r="WBT82" s="176"/>
      <c r="WBU82" s="176"/>
      <c r="WBV82" s="176"/>
      <c r="WBW82" s="176"/>
      <c r="WBX82" s="176"/>
      <c r="WBY82" s="176"/>
      <c r="WBZ82" s="176"/>
      <c r="WCA82" s="176"/>
      <c r="WCB82" s="176"/>
      <c r="WCC82" s="176"/>
      <c r="WCD82" s="176"/>
      <c r="WCE82" s="176"/>
      <c r="WCF82" s="176"/>
      <c r="WCG82" s="176"/>
      <c r="WCH82" s="176"/>
      <c r="WCI82" s="176"/>
      <c r="WCJ82" s="176"/>
      <c r="WCK82" s="176"/>
      <c r="WCL82" s="176"/>
      <c r="WCM82" s="176"/>
      <c r="WCN82" s="176"/>
      <c r="WCO82" s="176"/>
      <c r="WCP82" s="176"/>
      <c r="WCQ82" s="176"/>
      <c r="WCR82" s="176"/>
      <c r="WCS82" s="176"/>
      <c r="WCT82" s="176"/>
      <c r="WCU82" s="176"/>
      <c r="WCV82" s="176"/>
      <c r="WCW82" s="176"/>
      <c r="WCX82" s="176"/>
      <c r="WCY82" s="176"/>
      <c r="WCZ82" s="176"/>
      <c r="WDA82" s="176"/>
      <c r="WDB82" s="176"/>
      <c r="WDC82" s="176"/>
      <c r="WDD82" s="176"/>
      <c r="WDE82" s="176"/>
      <c r="WDF82" s="176"/>
      <c r="WDG82" s="176"/>
      <c r="WDH82" s="176"/>
      <c r="WDI82" s="176"/>
      <c r="WDJ82" s="176"/>
      <c r="WDK82" s="176"/>
      <c r="WDL82" s="176"/>
      <c r="WDM82" s="176"/>
      <c r="WDN82" s="176"/>
      <c r="WDO82" s="176"/>
      <c r="WDP82" s="176"/>
      <c r="WDQ82" s="176"/>
      <c r="WDR82" s="176"/>
      <c r="WDS82" s="176"/>
      <c r="WDT82" s="176"/>
      <c r="WDU82" s="176"/>
      <c r="WDV82" s="176"/>
      <c r="WDW82" s="176"/>
      <c r="WDX82" s="176"/>
      <c r="WDY82" s="176"/>
      <c r="WDZ82" s="176"/>
      <c r="WEA82" s="176"/>
      <c r="WEB82" s="176"/>
      <c r="WEC82" s="176"/>
      <c r="WED82" s="176"/>
      <c r="WEE82" s="176"/>
      <c r="WEF82" s="176"/>
      <c r="WEG82" s="176"/>
      <c r="WEH82" s="176"/>
      <c r="WEI82" s="176"/>
      <c r="WEJ82" s="176"/>
      <c r="WEK82" s="176"/>
      <c r="WEL82" s="176"/>
      <c r="WEM82" s="176"/>
      <c r="WEN82" s="176"/>
      <c r="WEO82" s="176"/>
      <c r="WEP82" s="176"/>
      <c r="WEQ82" s="176"/>
      <c r="WER82" s="176"/>
      <c r="WES82" s="176"/>
      <c r="WET82" s="176"/>
      <c r="WEU82" s="176"/>
      <c r="WEV82" s="176"/>
      <c r="WEW82" s="176"/>
      <c r="WEX82" s="176"/>
      <c r="WEY82" s="176"/>
      <c r="WEZ82" s="176"/>
      <c r="WFA82" s="176"/>
      <c r="WFB82" s="176"/>
      <c r="WFC82" s="176"/>
      <c r="WFD82" s="176"/>
      <c r="WFE82" s="176"/>
      <c r="WFF82" s="176"/>
      <c r="WFG82" s="176"/>
      <c r="WFH82" s="176"/>
      <c r="WFI82" s="176"/>
      <c r="WFJ82" s="176"/>
      <c r="WFK82" s="176"/>
      <c r="WFL82" s="176"/>
      <c r="WFM82" s="176"/>
      <c r="WFN82" s="176"/>
      <c r="WFO82" s="176"/>
      <c r="WFP82" s="176"/>
      <c r="WFQ82" s="176"/>
      <c r="WFR82" s="176"/>
      <c r="WFS82" s="176"/>
      <c r="WFT82" s="176"/>
      <c r="WFU82" s="176"/>
      <c r="WFV82" s="176"/>
      <c r="WFW82" s="176"/>
      <c r="WFX82" s="176"/>
      <c r="WFY82" s="176"/>
      <c r="WFZ82" s="176"/>
      <c r="WGA82" s="176"/>
      <c r="WGB82" s="176"/>
      <c r="WGC82" s="176"/>
      <c r="WGD82" s="176"/>
      <c r="WGE82" s="176"/>
      <c r="WGF82" s="176"/>
      <c r="WGG82" s="176"/>
      <c r="WGH82" s="176"/>
      <c r="WGI82" s="176"/>
      <c r="WGJ82" s="176"/>
      <c r="WGK82" s="176"/>
      <c r="WGL82" s="176"/>
      <c r="WGM82" s="176"/>
      <c r="WGN82" s="176"/>
      <c r="WGO82" s="176"/>
      <c r="WGP82" s="176"/>
      <c r="WGQ82" s="176"/>
      <c r="WGR82" s="176"/>
      <c r="WGS82" s="176"/>
      <c r="WGT82" s="176"/>
      <c r="WGU82" s="176"/>
      <c r="WGV82" s="176"/>
      <c r="WGW82" s="176"/>
      <c r="WGX82" s="176"/>
      <c r="WGY82" s="176"/>
      <c r="WGZ82" s="176"/>
      <c r="WHA82" s="176"/>
      <c r="WHB82" s="176"/>
      <c r="WHC82" s="176"/>
      <c r="WHD82" s="176"/>
      <c r="WHE82" s="176"/>
      <c r="WHF82" s="176"/>
      <c r="WHG82" s="176"/>
      <c r="WHH82" s="176"/>
      <c r="WHI82" s="176"/>
      <c r="WHJ82" s="176"/>
      <c r="WHK82" s="176"/>
      <c r="WHL82" s="176"/>
      <c r="WHM82" s="176"/>
      <c r="WHN82" s="176"/>
      <c r="WHO82" s="176"/>
      <c r="WHP82" s="176"/>
      <c r="WHQ82" s="176"/>
      <c r="WHR82" s="176"/>
      <c r="WHS82" s="176"/>
      <c r="WHT82" s="176"/>
      <c r="WHU82" s="176"/>
      <c r="WHV82" s="176"/>
      <c r="WHW82" s="176"/>
      <c r="WHX82" s="176"/>
      <c r="WHY82" s="176"/>
      <c r="WHZ82" s="176"/>
      <c r="WIA82" s="176"/>
      <c r="WIB82" s="176"/>
      <c r="WIC82" s="176"/>
      <c r="WID82" s="176"/>
      <c r="WIE82" s="176"/>
      <c r="WIF82" s="176"/>
      <c r="WIG82" s="176"/>
      <c r="WIH82" s="176"/>
      <c r="WII82" s="176"/>
      <c r="WIJ82" s="176"/>
      <c r="WIK82" s="176"/>
      <c r="WIL82" s="176"/>
      <c r="WIM82" s="176"/>
      <c r="WIN82" s="176"/>
      <c r="WIO82" s="176"/>
      <c r="WIP82" s="176"/>
      <c r="WIQ82" s="176"/>
      <c r="WIR82" s="176"/>
      <c r="WIS82" s="176"/>
      <c r="WIT82" s="176"/>
      <c r="WIU82" s="176"/>
      <c r="WIV82" s="176"/>
      <c r="WIW82" s="176"/>
      <c r="WIX82" s="176"/>
      <c r="WIY82" s="176"/>
      <c r="WIZ82" s="176"/>
      <c r="WJA82" s="176"/>
      <c r="WJB82" s="176"/>
      <c r="WJC82" s="176"/>
      <c r="WJD82" s="176"/>
      <c r="WJE82" s="176"/>
      <c r="WJF82" s="176"/>
      <c r="WJG82" s="176"/>
      <c r="WJH82" s="176"/>
      <c r="WJI82" s="176"/>
      <c r="WJJ82" s="176"/>
      <c r="WJK82" s="176"/>
      <c r="WJL82" s="176"/>
      <c r="WJM82" s="176"/>
      <c r="WJN82" s="176"/>
      <c r="WJO82" s="176"/>
      <c r="WJP82" s="176"/>
      <c r="WJQ82" s="176"/>
      <c r="WJR82" s="176"/>
      <c r="WJS82" s="176"/>
      <c r="WJT82" s="176"/>
      <c r="WJU82" s="176"/>
      <c r="WJV82" s="176"/>
      <c r="WJW82" s="176"/>
      <c r="WJX82" s="176"/>
      <c r="WJY82" s="176"/>
      <c r="WJZ82" s="176"/>
      <c r="WKA82" s="176"/>
      <c r="WKB82" s="176"/>
      <c r="WKC82" s="176"/>
      <c r="WKD82" s="176"/>
      <c r="WKE82" s="176"/>
      <c r="WKF82" s="176"/>
      <c r="WKG82" s="176"/>
      <c r="WKH82" s="176"/>
      <c r="WKI82" s="176"/>
      <c r="WKJ82" s="176"/>
      <c r="WKK82" s="176"/>
      <c r="WKL82" s="176"/>
      <c r="WKM82" s="176"/>
      <c r="WKN82" s="176"/>
      <c r="WKO82" s="176"/>
      <c r="WKP82" s="176"/>
      <c r="WKQ82" s="176"/>
      <c r="WKR82" s="176"/>
      <c r="WKS82" s="176"/>
      <c r="WKT82" s="176"/>
      <c r="WKU82" s="176"/>
      <c r="WKV82" s="176"/>
      <c r="WKW82" s="176"/>
      <c r="WKX82" s="176"/>
      <c r="WKY82" s="176"/>
      <c r="WKZ82" s="176"/>
      <c r="WLA82" s="176"/>
      <c r="WLB82" s="176"/>
      <c r="WLC82" s="176"/>
      <c r="WLD82" s="176"/>
      <c r="WLE82" s="176"/>
      <c r="WLF82" s="176"/>
      <c r="WLG82" s="176"/>
      <c r="WLH82" s="176"/>
      <c r="WLI82" s="176"/>
      <c r="WLJ82" s="176"/>
      <c r="WLK82" s="176"/>
      <c r="WLL82" s="176"/>
      <c r="WLM82" s="176"/>
      <c r="WLN82" s="176"/>
      <c r="WLO82" s="176"/>
      <c r="WLP82" s="176"/>
      <c r="WLQ82" s="176"/>
      <c r="WLR82" s="176"/>
      <c r="WLS82" s="176"/>
      <c r="WLT82" s="176"/>
      <c r="WLU82" s="176"/>
      <c r="WLV82" s="176"/>
      <c r="WLW82" s="176"/>
      <c r="WLX82" s="176"/>
      <c r="WLY82" s="176"/>
      <c r="WLZ82" s="176"/>
      <c r="WMA82" s="176"/>
      <c r="WMB82" s="176"/>
      <c r="WMC82" s="176"/>
      <c r="WMD82" s="176"/>
      <c r="WME82" s="176"/>
      <c r="WMF82" s="176"/>
      <c r="WMG82" s="176"/>
      <c r="WMH82" s="176"/>
      <c r="WMI82" s="176"/>
      <c r="WMJ82" s="176"/>
      <c r="WMK82" s="176"/>
      <c r="WML82" s="176"/>
      <c r="WMM82" s="176"/>
      <c r="WMN82" s="176"/>
      <c r="WMO82" s="176"/>
      <c r="WMP82" s="176"/>
      <c r="WMQ82" s="176"/>
      <c r="WMR82" s="176"/>
      <c r="WMS82" s="176"/>
      <c r="WMT82" s="176"/>
      <c r="WMU82" s="176"/>
      <c r="WMV82" s="176"/>
      <c r="WMW82" s="176"/>
      <c r="WMX82" s="176"/>
      <c r="WMY82" s="176"/>
      <c r="WMZ82" s="176"/>
      <c r="WNA82" s="176"/>
      <c r="WNB82" s="176"/>
      <c r="WNC82" s="176"/>
      <c r="WND82" s="176"/>
      <c r="WNE82" s="176"/>
      <c r="WNF82" s="176"/>
      <c r="WNG82" s="176"/>
      <c r="WNH82" s="176"/>
      <c r="WNI82" s="176"/>
      <c r="WNJ82" s="176"/>
      <c r="WNK82" s="176"/>
      <c r="WNL82" s="176"/>
      <c r="WNM82" s="176"/>
      <c r="WNN82" s="176"/>
      <c r="WNO82" s="176"/>
      <c r="WNP82" s="176"/>
      <c r="WNQ82" s="176"/>
      <c r="WNR82" s="176"/>
      <c r="WNS82" s="176"/>
      <c r="WNT82" s="176"/>
      <c r="WNU82" s="176"/>
      <c r="WNV82" s="176"/>
      <c r="WNW82" s="176"/>
      <c r="WNX82" s="176"/>
      <c r="WNY82" s="176"/>
      <c r="WNZ82" s="176"/>
      <c r="WOA82" s="176"/>
      <c r="WOB82" s="176"/>
      <c r="WOC82" s="176"/>
      <c r="WOD82" s="176"/>
      <c r="WOE82" s="176"/>
      <c r="WOF82" s="176"/>
      <c r="WOG82" s="176"/>
      <c r="WOH82" s="176"/>
      <c r="WOI82" s="176"/>
      <c r="WOJ82" s="176"/>
      <c r="WOK82" s="176"/>
      <c r="WOL82" s="176"/>
      <c r="WOM82" s="176"/>
      <c r="WON82" s="176"/>
      <c r="WOO82" s="176"/>
      <c r="WOP82" s="176"/>
      <c r="WOQ82" s="176"/>
      <c r="WOR82" s="176"/>
      <c r="WOS82" s="176"/>
      <c r="WOT82" s="176"/>
      <c r="WOU82" s="176"/>
      <c r="WOV82" s="176"/>
      <c r="WOW82" s="176"/>
      <c r="WOX82" s="176"/>
      <c r="WOY82" s="176"/>
      <c r="WOZ82" s="176"/>
      <c r="WPA82" s="176"/>
      <c r="WPB82" s="176"/>
      <c r="WPC82" s="176"/>
      <c r="WPD82" s="176"/>
      <c r="WPE82" s="176"/>
      <c r="WPF82" s="176"/>
      <c r="WPG82" s="176"/>
      <c r="WPH82" s="176"/>
      <c r="WPI82" s="176"/>
      <c r="WPJ82" s="176"/>
      <c r="WPK82" s="176"/>
      <c r="WPL82" s="176"/>
      <c r="WPM82" s="176"/>
      <c r="WPN82" s="176"/>
      <c r="WPO82" s="176"/>
      <c r="WPP82" s="176"/>
      <c r="WPQ82" s="176"/>
      <c r="WPR82" s="176"/>
      <c r="WPS82" s="176"/>
      <c r="WPT82" s="176"/>
      <c r="WPU82" s="176"/>
      <c r="WPV82" s="176"/>
      <c r="WPW82" s="176"/>
      <c r="WPX82" s="176"/>
      <c r="WPY82" s="176"/>
      <c r="WPZ82" s="176"/>
      <c r="WQA82" s="176"/>
      <c r="WQB82" s="176"/>
      <c r="WQC82" s="176"/>
      <c r="WQD82" s="176"/>
      <c r="WQE82" s="176"/>
      <c r="WQF82" s="176"/>
      <c r="WQG82" s="176"/>
      <c r="WQH82" s="176"/>
      <c r="WQI82" s="176"/>
      <c r="WQJ82" s="176"/>
      <c r="WQK82" s="176"/>
      <c r="WQL82" s="176"/>
      <c r="WQM82" s="176"/>
      <c r="WQN82" s="176"/>
      <c r="WQO82" s="176"/>
      <c r="WQP82" s="176"/>
      <c r="WQQ82" s="176"/>
      <c r="WQR82" s="176"/>
      <c r="WQS82" s="176"/>
      <c r="WQT82" s="176"/>
      <c r="WQU82" s="176"/>
      <c r="WQV82" s="176"/>
      <c r="WQW82" s="176"/>
      <c r="WQX82" s="176"/>
      <c r="WQY82" s="176"/>
      <c r="WQZ82" s="176"/>
      <c r="WRA82" s="176"/>
      <c r="WRB82" s="176"/>
      <c r="WRC82" s="176"/>
      <c r="WRD82" s="176"/>
      <c r="WRE82" s="176"/>
      <c r="WRF82" s="176"/>
      <c r="WRG82" s="176"/>
      <c r="WRH82" s="176"/>
      <c r="WRI82" s="176"/>
      <c r="WRJ82" s="176"/>
      <c r="WRK82" s="176"/>
      <c r="WRL82" s="176"/>
      <c r="WRM82" s="176"/>
      <c r="WRN82" s="176"/>
      <c r="WRO82" s="176"/>
      <c r="WRP82" s="176"/>
      <c r="WRQ82" s="176"/>
      <c r="WRR82" s="176"/>
      <c r="WRS82" s="176"/>
      <c r="WRT82" s="176"/>
      <c r="WRU82" s="176"/>
      <c r="WRV82" s="176"/>
      <c r="WRW82" s="176"/>
      <c r="WRX82" s="176"/>
      <c r="WRY82" s="176"/>
      <c r="WRZ82" s="176"/>
      <c r="WSA82" s="176"/>
      <c r="WSB82" s="176"/>
      <c r="WSC82" s="176"/>
      <c r="WSD82" s="176"/>
      <c r="WSE82" s="176"/>
      <c r="WSF82" s="176"/>
      <c r="WSG82" s="176"/>
      <c r="WSH82" s="176"/>
      <c r="WSI82" s="176"/>
      <c r="WSJ82" s="176"/>
      <c r="WSK82" s="176"/>
      <c r="WSL82" s="176"/>
      <c r="WSM82" s="176"/>
      <c r="WSN82" s="176"/>
      <c r="WSO82" s="176"/>
      <c r="WSP82" s="176"/>
      <c r="WSQ82" s="176"/>
      <c r="WSR82" s="176"/>
      <c r="WSS82" s="176"/>
      <c r="WST82" s="176"/>
      <c r="WSU82" s="176"/>
      <c r="WSV82" s="176"/>
      <c r="WSW82" s="176"/>
      <c r="WSX82" s="176"/>
      <c r="WSY82" s="176"/>
      <c r="WSZ82" s="176"/>
      <c r="WTA82" s="176"/>
      <c r="WTB82" s="176"/>
      <c r="WTC82" s="176"/>
      <c r="WTD82" s="176"/>
      <c r="WTE82" s="176"/>
      <c r="WTF82" s="176"/>
      <c r="WTG82" s="176"/>
      <c r="WTH82" s="176"/>
      <c r="WTI82" s="176"/>
      <c r="WTJ82" s="176"/>
      <c r="WTK82" s="176"/>
      <c r="WTL82" s="176"/>
      <c r="WTM82" s="176"/>
      <c r="WTN82" s="176"/>
      <c r="WTO82" s="176"/>
      <c r="WTP82" s="176"/>
      <c r="WTQ82" s="176"/>
      <c r="WTR82" s="176"/>
      <c r="WTS82" s="176"/>
      <c r="WTT82" s="176"/>
      <c r="WTU82" s="176"/>
      <c r="WTV82" s="176"/>
      <c r="WTW82" s="176"/>
      <c r="WTX82" s="176"/>
      <c r="WTY82" s="176"/>
      <c r="WTZ82" s="176"/>
      <c r="WUA82" s="176"/>
      <c r="WUB82" s="176"/>
      <c r="WUC82" s="176"/>
      <c r="WUD82" s="176"/>
      <c r="WUE82" s="176"/>
      <c r="WUF82" s="176"/>
      <c r="WUG82" s="176"/>
      <c r="WUH82" s="176"/>
      <c r="WUI82" s="176"/>
      <c r="WUJ82" s="176"/>
      <c r="WUK82" s="176"/>
      <c r="WUL82" s="176"/>
      <c r="WUM82" s="176"/>
      <c r="WUN82" s="176"/>
      <c r="WUO82" s="176"/>
      <c r="WUP82" s="176"/>
      <c r="WUQ82" s="176"/>
      <c r="WUR82" s="176"/>
      <c r="WUS82" s="176"/>
      <c r="WUT82" s="176"/>
      <c r="WUU82" s="176"/>
      <c r="WUV82" s="176"/>
      <c r="WUW82" s="176"/>
      <c r="WUX82" s="176"/>
      <c r="WUY82" s="176"/>
      <c r="WUZ82" s="176"/>
      <c r="WVA82" s="176"/>
      <c r="WVB82" s="176"/>
    </row>
  </sheetData>
  <mergeCells count="77">
    <mergeCell ref="S10:T10"/>
    <mergeCell ref="J15:L15"/>
    <mergeCell ref="B2:R2"/>
    <mergeCell ref="B3:R3"/>
    <mergeCell ref="B4:R4"/>
    <mergeCell ref="B5:R5"/>
    <mergeCell ref="B10:J11"/>
    <mergeCell ref="K10:L11"/>
    <mergeCell ref="M10:M11"/>
    <mergeCell ref="N10:Q10"/>
    <mergeCell ref="R10:R11"/>
    <mergeCell ref="B12:J12"/>
    <mergeCell ref="K12:L12"/>
    <mergeCell ref="B13:L13"/>
    <mergeCell ref="B14:E14"/>
    <mergeCell ref="H14:L14"/>
    <mergeCell ref="K26:L26"/>
    <mergeCell ref="K16:L16"/>
    <mergeCell ref="K17:L17"/>
    <mergeCell ref="K18:L18"/>
    <mergeCell ref="K19:L19"/>
    <mergeCell ref="K20:L20"/>
    <mergeCell ref="K21:L21"/>
    <mergeCell ref="K22:L22"/>
    <mergeCell ref="K23:L23"/>
    <mergeCell ref="K24:L24"/>
    <mergeCell ref="J25:L25"/>
    <mergeCell ref="K36:L36"/>
    <mergeCell ref="K27:L27"/>
    <mergeCell ref="K28:L28"/>
    <mergeCell ref="K29:L29"/>
    <mergeCell ref="K30:L30"/>
    <mergeCell ref="J31:L31"/>
    <mergeCell ref="K32:L32"/>
    <mergeCell ref="K33:L33"/>
    <mergeCell ref="J34:L34"/>
    <mergeCell ref="K35:L35"/>
    <mergeCell ref="K46:L46"/>
    <mergeCell ref="J37:L37"/>
    <mergeCell ref="K38:L38"/>
    <mergeCell ref="K39:L39"/>
    <mergeCell ref="K40:L40"/>
    <mergeCell ref="K41:L41"/>
    <mergeCell ref="K42:L42"/>
    <mergeCell ref="K43:L43"/>
    <mergeCell ref="J44:L44"/>
    <mergeCell ref="K45:L45"/>
    <mergeCell ref="K48:L48"/>
    <mergeCell ref="K49:L49"/>
    <mergeCell ref="K50:L50"/>
    <mergeCell ref="K51:L51"/>
    <mergeCell ref="K47:L47"/>
    <mergeCell ref="K64:L64"/>
    <mergeCell ref="K65:L65"/>
    <mergeCell ref="K66:L66"/>
    <mergeCell ref="K67:L67"/>
    <mergeCell ref="J53:L53"/>
    <mergeCell ref="K54:L54"/>
    <mergeCell ref="K55:L55"/>
    <mergeCell ref="J60:L60"/>
    <mergeCell ref="K61:L61"/>
    <mergeCell ref="K77:L77"/>
    <mergeCell ref="K78:L78"/>
    <mergeCell ref="K79:L79"/>
    <mergeCell ref="K80:L80"/>
    <mergeCell ref="K56:L56"/>
    <mergeCell ref="K57:L57"/>
    <mergeCell ref="K71:L71"/>
    <mergeCell ref="K72:L72"/>
    <mergeCell ref="K73:L73"/>
    <mergeCell ref="K74:L74"/>
    <mergeCell ref="K75:L75"/>
    <mergeCell ref="K76:L76"/>
    <mergeCell ref="K68:L68"/>
    <mergeCell ref="J70:L70"/>
    <mergeCell ref="K62:L62"/>
    <mergeCell ref="K63:L63"/>
  </mergeCells>
  <printOptions horizontalCentered="1"/>
  <pageMargins left="0.31496062992125984" right="0.11811023622047245" top="0.74803149606299213" bottom="0.74803149606299213" header="0.31496062992125984" footer="0.31496062992125984"/>
  <pageSetup paperSize="20000" scale="52" firstPageNumber="49" fitToHeight="0" orientation="landscape"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A91"/>
  <sheetViews>
    <sheetView showGridLines="0" tabSelected="1" showRuler="0" view="pageBreakPreview" topLeftCell="K2" zoomScale="70" zoomScaleNormal="70" zoomScaleSheetLayoutView="70" zoomScalePageLayoutView="80" workbookViewId="0">
      <selection activeCell="Z6" sqref="Z6"/>
    </sheetView>
  </sheetViews>
  <sheetFormatPr defaultRowHeight="15.6" x14ac:dyDescent="0.3"/>
  <cols>
    <col min="1" max="1" width="9.21875" style="176" hidden="1" customWidth="1"/>
    <col min="2" max="4" width="3.77734375" style="176" customWidth="1"/>
    <col min="5" max="5" width="2.5546875" style="176" customWidth="1"/>
    <col min="6" max="8" width="3.77734375" style="176" customWidth="1"/>
    <col min="9" max="9" width="5" style="181" bestFit="1" customWidth="1"/>
    <col min="10" max="10" width="6.21875" style="181" bestFit="1" customWidth="1"/>
    <col min="11" max="11" width="2.77734375" style="181" customWidth="1"/>
    <col min="12" max="12" width="70" style="182" customWidth="1"/>
    <col min="13" max="13" width="70" style="1240" customWidth="1"/>
    <col min="14" max="14" width="17.44140625" style="1241" customWidth="1"/>
    <col min="15" max="15" width="17.77734375" style="1217" customWidth="1"/>
    <col min="16" max="16" width="18.21875" style="1242" customWidth="1"/>
    <col min="17" max="17" width="11" style="1219" customWidth="1"/>
    <col min="18" max="18" width="17.5546875" style="1220" customWidth="1"/>
    <col min="19" max="19" width="17.77734375" style="333" customWidth="1"/>
    <col min="20" max="20" width="19.77734375" style="333" customWidth="1"/>
    <col min="21" max="21" width="5.21875" style="176" customWidth="1"/>
    <col min="22" max="22" width="8.21875" style="176" customWidth="1"/>
    <col min="23" max="23" width="5.21875" style="176" customWidth="1"/>
    <col min="24" max="24" width="2.21875" style="176" customWidth="1"/>
    <col min="25" max="25" width="2.44140625" style="176" customWidth="1"/>
    <col min="26" max="26" width="4.21875" style="176" customWidth="1"/>
    <col min="27" max="28" width="9.21875" style="176" customWidth="1"/>
    <col min="29" max="237" width="9.21875" style="176"/>
    <col min="238" max="238" width="1.77734375" style="176" customWidth="1"/>
    <col min="239" max="240" width="4.77734375" style="176" customWidth="1"/>
    <col min="241" max="241" width="54.21875" style="176" customWidth="1"/>
    <col min="242" max="242" width="52" style="176" customWidth="1"/>
    <col min="243" max="243" width="5.21875" style="176" customWidth="1"/>
    <col min="244" max="244" width="5.77734375" style="176" bestFit="1" customWidth="1"/>
    <col min="245" max="245" width="16.44140625" style="176" customWidth="1"/>
    <col min="246" max="246" width="4.5546875" style="176" customWidth="1"/>
    <col min="247" max="247" width="14.21875" style="176" customWidth="1"/>
    <col min="248" max="248" width="27.21875" style="176" customWidth="1"/>
    <col min="249" max="249" width="16.21875" style="176" customWidth="1"/>
    <col min="250" max="250" width="13.77734375" style="176" customWidth="1"/>
    <col min="251" max="493" width="9.21875" style="176"/>
    <col min="494" max="494" width="1.77734375" style="176" customWidth="1"/>
    <col min="495" max="496" width="4.77734375" style="176" customWidth="1"/>
    <col min="497" max="497" width="54.21875" style="176" customWidth="1"/>
    <col min="498" max="498" width="52" style="176" customWidth="1"/>
    <col min="499" max="499" width="5.21875" style="176" customWidth="1"/>
    <col min="500" max="500" width="5.77734375" style="176" bestFit="1" customWidth="1"/>
    <col min="501" max="501" width="16.44140625" style="176" customWidth="1"/>
    <col min="502" max="502" width="4.5546875" style="176" customWidth="1"/>
    <col min="503" max="503" width="14.21875" style="176" customWidth="1"/>
    <col min="504" max="504" width="27.21875" style="176" customWidth="1"/>
    <col min="505" max="505" width="16.21875" style="176" customWidth="1"/>
    <col min="506" max="506" width="13.77734375" style="176" customWidth="1"/>
    <col min="507" max="749" width="9.21875" style="176"/>
    <col min="750" max="750" width="1.77734375" style="176" customWidth="1"/>
    <col min="751" max="752" width="4.77734375" style="176" customWidth="1"/>
    <col min="753" max="753" width="54.21875" style="176" customWidth="1"/>
    <col min="754" max="754" width="52" style="176" customWidth="1"/>
    <col min="755" max="755" width="5.21875" style="176" customWidth="1"/>
    <col min="756" max="756" width="5.77734375" style="176" bestFit="1" customWidth="1"/>
    <col min="757" max="757" width="16.44140625" style="176" customWidth="1"/>
    <col min="758" max="758" width="4.5546875" style="176" customWidth="1"/>
    <col min="759" max="759" width="14.21875" style="176" customWidth="1"/>
    <col min="760" max="760" width="27.21875" style="176" customWidth="1"/>
    <col min="761" max="761" width="16.21875" style="176" customWidth="1"/>
    <col min="762" max="762" width="13.77734375" style="176" customWidth="1"/>
    <col min="763" max="1005" width="9.21875" style="176"/>
    <col min="1006" max="1006" width="1.77734375" style="176" customWidth="1"/>
    <col min="1007" max="1008" width="4.77734375" style="176" customWidth="1"/>
    <col min="1009" max="1009" width="54.21875" style="176" customWidth="1"/>
    <col min="1010" max="1010" width="52" style="176" customWidth="1"/>
    <col min="1011" max="1011" width="5.21875" style="176" customWidth="1"/>
    <col min="1012" max="1012" width="5.77734375" style="176" bestFit="1" customWidth="1"/>
    <col min="1013" max="1013" width="16.44140625" style="176" customWidth="1"/>
    <col min="1014" max="1014" width="4.5546875" style="176" customWidth="1"/>
    <col min="1015" max="1015" width="14.21875" style="176" customWidth="1"/>
    <col min="1016" max="1016" width="27.21875" style="176" customWidth="1"/>
    <col min="1017" max="1017" width="16.21875" style="176" customWidth="1"/>
    <col min="1018" max="1018" width="13.77734375" style="176" customWidth="1"/>
    <col min="1019" max="1261" width="9.21875" style="176"/>
    <col min="1262" max="1262" width="1.77734375" style="176" customWidth="1"/>
    <col min="1263" max="1264" width="4.77734375" style="176" customWidth="1"/>
    <col min="1265" max="1265" width="54.21875" style="176" customWidth="1"/>
    <col min="1266" max="1266" width="52" style="176" customWidth="1"/>
    <col min="1267" max="1267" width="5.21875" style="176" customWidth="1"/>
    <col min="1268" max="1268" width="5.77734375" style="176" bestFit="1" customWidth="1"/>
    <col min="1269" max="1269" width="16.44140625" style="176" customWidth="1"/>
    <col min="1270" max="1270" width="4.5546875" style="176" customWidth="1"/>
    <col min="1271" max="1271" width="14.21875" style="176" customWidth="1"/>
    <col min="1272" max="1272" width="27.21875" style="176" customWidth="1"/>
    <col min="1273" max="1273" width="16.21875" style="176" customWidth="1"/>
    <col min="1274" max="1274" width="13.77734375" style="176" customWidth="1"/>
    <col min="1275" max="1517" width="9.21875" style="176"/>
    <col min="1518" max="1518" width="1.77734375" style="176" customWidth="1"/>
    <col min="1519" max="1520" width="4.77734375" style="176" customWidth="1"/>
    <col min="1521" max="1521" width="54.21875" style="176" customWidth="1"/>
    <col min="1522" max="1522" width="52" style="176" customWidth="1"/>
    <col min="1523" max="1523" width="5.21875" style="176" customWidth="1"/>
    <col min="1524" max="1524" width="5.77734375" style="176" bestFit="1" customWidth="1"/>
    <col min="1525" max="1525" width="16.44140625" style="176" customWidth="1"/>
    <col min="1526" max="1526" width="4.5546875" style="176" customWidth="1"/>
    <col min="1527" max="1527" width="14.21875" style="176" customWidth="1"/>
    <col min="1528" max="1528" width="27.21875" style="176" customWidth="1"/>
    <col min="1529" max="1529" width="16.21875" style="176" customWidth="1"/>
    <col min="1530" max="1530" width="13.77734375" style="176" customWidth="1"/>
    <col min="1531" max="1773" width="9.21875" style="176"/>
    <col min="1774" max="1774" width="1.77734375" style="176" customWidth="1"/>
    <col min="1775" max="1776" width="4.77734375" style="176" customWidth="1"/>
    <col min="1777" max="1777" width="54.21875" style="176" customWidth="1"/>
    <col min="1778" max="1778" width="52" style="176" customWidth="1"/>
    <col min="1779" max="1779" width="5.21875" style="176" customWidth="1"/>
    <col min="1780" max="1780" width="5.77734375" style="176" bestFit="1" customWidth="1"/>
    <col min="1781" max="1781" width="16.44140625" style="176" customWidth="1"/>
    <col min="1782" max="1782" width="4.5546875" style="176" customWidth="1"/>
    <col min="1783" max="1783" width="14.21875" style="176" customWidth="1"/>
    <col min="1784" max="1784" width="27.21875" style="176" customWidth="1"/>
    <col min="1785" max="1785" width="16.21875" style="176" customWidth="1"/>
    <col min="1786" max="1786" width="13.77734375" style="176" customWidth="1"/>
    <col min="1787" max="2029" width="9.21875" style="176"/>
    <col min="2030" max="2030" width="1.77734375" style="176" customWidth="1"/>
    <col min="2031" max="2032" width="4.77734375" style="176" customWidth="1"/>
    <col min="2033" max="2033" width="54.21875" style="176" customWidth="1"/>
    <col min="2034" max="2034" width="52" style="176" customWidth="1"/>
    <col min="2035" max="2035" width="5.21875" style="176" customWidth="1"/>
    <col min="2036" max="2036" width="5.77734375" style="176" bestFit="1" customWidth="1"/>
    <col min="2037" max="2037" width="16.44140625" style="176" customWidth="1"/>
    <col min="2038" max="2038" width="4.5546875" style="176" customWidth="1"/>
    <col min="2039" max="2039" width="14.21875" style="176" customWidth="1"/>
    <col min="2040" max="2040" width="27.21875" style="176" customWidth="1"/>
    <col min="2041" max="2041" width="16.21875" style="176" customWidth="1"/>
    <col min="2042" max="2042" width="13.77734375" style="176" customWidth="1"/>
    <col min="2043" max="2285" width="9.21875" style="176"/>
    <col min="2286" max="2286" width="1.77734375" style="176" customWidth="1"/>
    <col min="2287" max="2288" width="4.77734375" style="176" customWidth="1"/>
    <col min="2289" max="2289" width="54.21875" style="176" customWidth="1"/>
    <col min="2290" max="2290" width="52" style="176" customWidth="1"/>
    <col min="2291" max="2291" width="5.21875" style="176" customWidth="1"/>
    <col min="2292" max="2292" width="5.77734375" style="176" bestFit="1" customWidth="1"/>
    <col min="2293" max="2293" width="16.44140625" style="176" customWidth="1"/>
    <col min="2294" max="2294" width="4.5546875" style="176" customWidth="1"/>
    <col min="2295" max="2295" width="14.21875" style="176" customWidth="1"/>
    <col min="2296" max="2296" width="27.21875" style="176" customWidth="1"/>
    <col min="2297" max="2297" width="16.21875" style="176" customWidth="1"/>
    <col min="2298" max="2298" width="13.77734375" style="176" customWidth="1"/>
    <col min="2299" max="2541" width="9.21875" style="176"/>
    <col min="2542" max="2542" width="1.77734375" style="176" customWidth="1"/>
    <col min="2543" max="2544" width="4.77734375" style="176" customWidth="1"/>
    <col min="2545" max="2545" width="54.21875" style="176" customWidth="1"/>
    <col min="2546" max="2546" width="52" style="176" customWidth="1"/>
    <col min="2547" max="2547" width="5.21875" style="176" customWidth="1"/>
    <col min="2548" max="2548" width="5.77734375" style="176" bestFit="1" customWidth="1"/>
    <col min="2549" max="2549" width="16.44140625" style="176" customWidth="1"/>
    <col min="2550" max="2550" width="4.5546875" style="176" customWidth="1"/>
    <col min="2551" max="2551" width="14.21875" style="176" customWidth="1"/>
    <col min="2552" max="2552" width="27.21875" style="176" customWidth="1"/>
    <col min="2553" max="2553" width="16.21875" style="176" customWidth="1"/>
    <col min="2554" max="2554" width="13.77734375" style="176" customWidth="1"/>
    <col min="2555" max="2797" width="9.21875" style="176"/>
    <col min="2798" max="2798" width="1.77734375" style="176" customWidth="1"/>
    <col min="2799" max="2800" width="4.77734375" style="176" customWidth="1"/>
    <col min="2801" max="2801" width="54.21875" style="176" customWidth="1"/>
    <col min="2802" max="2802" width="52" style="176" customWidth="1"/>
    <col min="2803" max="2803" width="5.21875" style="176" customWidth="1"/>
    <col min="2804" max="2804" width="5.77734375" style="176" bestFit="1" customWidth="1"/>
    <col min="2805" max="2805" width="16.44140625" style="176" customWidth="1"/>
    <col min="2806" max="2806" width="4.5546875" style="176" customWidth="1"/>
    <col min="2807" max="2807" width="14.21875" style="176" customWidth="1"/>
    <col min="2808" max="2808" width="27.21875" style="176" customWidth="1"/>
    <col min="2809" max="2809" width="16.21875" style="176" customWidth="1"/>
    <col min="2810" max="2810" width="13.77734375" style="176" customWidth="1"/>
    <col min="2811" max="3053" width="9.21875" style="176"/>
    <col min="3054" max="3054" width="1.77734375" style="176" customWidth="1"/>
    <col min="3055" max="3056" width="4.77734375" style="176" customWidth="1"/>
    <col min="3057" max="3057" width="54.21875" style="176" customWidth="1"/>
    <col min="3058" max="3058" width="52" style="176" customWidth="1"/>
    <col min="3059" max="3059" width="5.21875" style="176" customWidth="1"/>
    <col min="3060" max="3060" width="5.77734375" style="176" bestFit="1" customWidth="1"/>
    <col min="3061" max="3061" width="16.44140625" style="176" customWidth="1"/>
    <col min="3062" max="3062" width="4.5546875" style="176" customWidth="1"/>
    <col min="3063" max="3063" width="14.21875" style="176" customWidth="1"/>
    <col min="3064" max="3064" width="27.21875" style="176" customWidth="1"/>
    <col min="3065" max="3065" width="16.21875" style="176" customWidth="1"/>
    <col min="3066" max="3066" width="13.77734375" style="176" customWidth="1"/>
    <col min="3067" max="3309" width="9.21875" style="176"/>
    <col min="3310" max="3310" width="1.77734375" style="176" customWidth="1"/>
    <col min="3311" max="3312" width="4.77734375" style="176" customWidth="1"/>
    <col min="3313" max="3313" width="54.21875" style="176" customWidth="1"/>
    <col min="3314" max="3314" width="52" style="176" customWidth="1"/>
    <col min="3315" max="3315" width="5.21875" style="176" customWidth="1"/>
    <col min="3316" max="3316" width="5.77734375" style="176" bestFit="1" customWidth="1"/>
    <col min="3317" max="3317" width="16.44140625" style="176" customWidth="1"/>
    <col min="3318" max="3318" width="4.5546875" style="176" customWidth="1"/>
    <col min="3319" max="3319" width="14.21875" style="176" customWidth="1"/>
    <col min="3320" max="3320" width="27.21875" style="176" customWidth="1"/>
    <col min="3321" max="3321" width="16.21875" style="176" customWidth="1"/>
    <col min="3322" max="3322" width="13.77734375" style="176" customWidth="1"/>
    <col min="3323" max="3565" width="9.21875" style="176"/>
    <col min="3566" max="3566" width="1.77734375" style="176" customWidth="1"/>
    <col min="3567" max="3568" width="4.77734375" style="176" customWidth="1"/>
    <col min="3569" max="3569" width="54.21875" style="176" customWidth="1"/>
    <col min="3570" max="3570" width="52" style="176" customWidth="1"/>
    <col min="3571" max="3571" width="5.21875" style="176" customWidth="1"/>
    <col min="3572" max="3572" width="5.77734375" style="176" bestFit="1" customWidth="1"/>
    <col min="3573" max="3573" width="16.44140625" style="176" customWidth="1"/>
    <col min="3574" max="3574" width="4.5546875" style="176" customWidth="1"/>
    <col min="3575" max="3575" width="14.21875" style="176" customWidth="1"/>
    <col min="3576" max="3576" width="27.21875" style="176" customWidth="1"/>
    <col min="3577" max="3577" width="16.21875" style="176" customWidth="1"/>
    <col min="3578" max="3578" width="13.77734375" style="176" customWidth="1"/>
    <col min="3579" max="3821" width="9.21875" style="176"/>
    <col min="3822" max="3822" width="1.77734375" style="176" customWidth="1"/>
    <col min="3823" max="3824" width="4.77734375" style="176" customWidth="1"/>
    <col min="3825" max="3825" width="54.21875" style="176" customWidth="1"/>
    <col min="3826" max="3826" width="52" style="176" customWidth="1"/>
    <col min="3827" max="3827" width="5.21875" style="176" customWidth="1"/>
    <col min="3828" max="3828" width="5.77734375" style="176" bestFit="1" customWidth="1"/>
    <col min="3829" max="3829" width="16.44140625" style="176" customWidth="1"/>
    <col min="3830" max="3830" width="4.5546875" style="176" customWidth="1"/>
    <col min="3831" max="3831" width="14.21875" style="176" customWidth="1"/>
    <col min="3832" max="3832" width="27.21875" style="176" customWidth="1"/>
    <col min="3833" max="3833" width="16.21875" style="176" customWidth="1"/>
    <col min="3834" max="3834" width="13.77734375" style="176" customWidth="1"/>
    <col min="3835" max="4077" width="9.21875" style="176"/>
    <col min="4078" max="4078" width="1.77734375" style="176" customWidth="1"/>
    <col min="4079" max="4080" width="4.77734375" style="176" customWidth="1"/>
    <col min="4081" max="4081" width="54.21875" style="176" customWidth="1"/>
    <col min="4082" max="4082" width="52" style="176" customWidth="1"/>
    <col min="4083" max="4083" width="5.21875" style="176" customWidth="1"/>
    <col min="4084" max="4084" width="5.77734375" style="176" bestFit="1" customWidth="1"/>
    <col min="4085" max="4085" width="16.44140625" style="176" customWidth="1"/>
    <col min="4086" max="4086" width="4.5546875" style="176" customWidth="1"/>
    <col min="4087" max="4087" width="14.21875" style="176" customWidth="1"/>
    <col min="4088" max="4088" width="27.21875" style="176" customWidth="1"/>
    <col min="4089" max="4089" width="16.21875" style="176" customWidth="1"/>
    <col min="4090" max="4090" width="13.77734375" style="176" customWidth="1"/>
    <col min="4091" max="4333" width="9.21875" style="176"/>
    <col min="4334" max="4334" width="1.77734375" style="176" customWidth="1"/>
    <col min="4335" max="4336" width="4.77734375" style="176" customWidth="1"/>
    <col min="4337" max="4337" width="54.21875" style="176" customWidth="1"/>
    <col min="4338" max="4338" width="52" style="176" customWidth="1"/>
    <col min="4339" max="4339" width="5.21875" style="176" customWidth="1"/>
    <col min="4340" max="4340" width="5.77734375" style="176" bestFit="1" customWidth="1"/>
    <col min="4341" max="4341" width="16.44140625" style="176" customWidth="1"/>
    <col min="4342" max="4342" width="4.5546875" style="176" customWidth="1"/>
    <col min="4343" max="4343" width="14.21875" style="176" customWidth="1"/>
    <col min="4344" max="4344" width="27.21875" style="176" customWidth="1"/>
    <col min="4345" max="4345" width="16.21875" style="176" customWidth="1"/>
    <col min="4346" max="4346" width="13.77734375" style="176" customWidth="1"/>
    <col min="4347" max="4589" width="9.21875" style="176"/>
    <col min="4590" max="4590" width="1.77734375" style="176" customWidth="1"/>
    <col min="4591" max="4592" width="4.77734375" style="176" customWidth="1"/>
    <col min="4593" max="4593" width="54.21875" style="176" customWidth="1"/>
    <col min="4594" max="4594" width="52" style="176" customWidth="1"/>
    <col min="4595" max="4595" width="5.21875" style="176" customWidth="1"/>
    <col min="4596" max="4596" width="5.77734375" style="176" bestFit="1" customWidth="1"/>
    <col min="4597" max="4597" width="16.44140625" style="176" customWidth="1"/>
    <col min="4598" max="4598" width="4.5546875" style="176" customWidth="1"/>
    <col min="4599" max="4599" width="14.21875" style="176" customWidth="1"/>
    <col min="4600" max="4600" width="27.21875" style="176" customWidth="1"/>
    <col min="4601" max="4601" width="16.21875" style="176" customWidth="1"/>
    <col min="4602" max="4602" width="13.77734375" style="176" customWidth="1"/>
    <col min="4603" max="4845" width="9.21875" style="176"/>
    <col min="4846" max="4846" width="1.77734375" style="176" customWidth="1"/>
    <col min="4847" max="4848" width="4.77734375" style="176" customWidth="1"/>
    <col min="4849" max="4849" width="54.21875" style="176" customWidth="1"/>
    <col min="4850" max="4850" width="52" style="176" customWidth="1"/>
    <col min="4851" max="4851" width="5.21875" style="176" customWidth="1"/>
    <col min="4852" max="4852" width="5.77734375" style="176" bestFit="1" customWidth="1"/>
    <col min="4853" max="4853" width="16.44140625" style="176" customWidth="1"/>
    <col min="4854" max="4854" width="4.5546875" style="176" customWidth="1"/>
    <col min="4855" max="4855" width="14.21875" style="176" customWidth="1"/>
    <col min="4856" max="4856" width="27.21875" style="176" customWidth="1"/>
    <col min="4857" max="4857" width="16.21875" style="176" customWidth="1"/>
    <col min="4858" max="4858" width="13.77734375" style="176" customWidth="1"/>
    <col min="4859" max="5101" width="9.21875" style="176"/>
    <col min="5102" max="5102" width="1.77734375" style="176" customWidth="1"/>
    <col min="5103" max="5104" width="4.77734375" style="176" customWidth="1"/>
    <col min="5105" max="5105" width="54.21875" style="176" customWidth="1"/>
    <col min="5106" max="5106" width="52" style="176" customWidth="1"/>
    <col min="5107" max="5107" width="5.21875" style="176" customWidth="1"/>
    <col min="5108" max="5108" width="5.77734375" style="176" bestFit="1" customWidth="1"/>
    <col min="5109" max="5109" width="16.44140625" style="176" customWidth="1"/>
    <col min="5110" max="5110" width="4.5546875" style="176" customWidth="1"/>
    <col min="5111" max="5111" width="14.21875" style="176" customWidth="1"/>
    <col min="5112" max="5112" width="27.21875" style="176" customWidth="1"/>
    <col min="5113" max="5113" width="16.21875" style="176" customWidth="1"/>
    <col min="5114" max="5114" width="13.77734375" style="176" customWidth="1"/>
    <col min="5115" max="5357" width="9.21875" style="176"/>
    <col min="5358" max="5358" width="1.77734375" style="176" customWidth="1"/>
    <col min="5359" max="5360" width="4.77734375" style="176" customWidth="1"/>
    <col min="5361" max="5361" width="54.21875" style="176" customWidth="1"/>
    <col min="5362" max="5362" width="52" style="176" customWidth="1"/>
    <col min="5363" max="5363" width="5.21875" style="176" customWidth="1"/>
    <col min="5364" max="5364" width="5.77734375" style="176" bestFit="1" customWidth="1"/>
    <col min="5365" max="5365" width="16.44140625" style="176" customWidth="1"/>
    <col min="5366" max="5366" width="4.5546875" style="176" customWidth="1"/>
    <col min="5367" max="5367" width="14.21875" style="176" customWidth="1"/>
    <col min="5368" max="5368" width="27.21875" style="176" customWidth="1"/>
    <col min="5369" max="5369" width="16.21875" style="176" customWidth="1"/>
    <col min="5370" max="5370" width="13.77734375" style="176" customWidth="1"/>
    <col min="5371" max="5613" width="9.21875" style="176"/>
    <col min="5614" max="5614" width="1.77734375" style="176" customWidth="1"/>
    <col min="5615" max="5616" width="4.77734375" style="176" customWidth="1"/>
    <col min="5617" max="5617" width="54.21875" style="176" customWidth="1"/>
    <col min="5618" max="5618" width="52" style="176" customWidth="1"/>
    <col min="5619" max="5619" width="5.21875" style="176" customWidth="1"/>
    <col min="5620" max="5620" width="5.77734375" style="176" bestFit="1" customWidth="1"/>
    <col min="5621" max="5621" width="16.44140625" style="176" customWidth="1"/>
    <col min="5622" max="5622" width="4.5546875" style="176" customWidth="1"/>
    <col min="5623" max="5623" width="14.21875" style="176" customWidth="1"/>
    <col min="5624" max="5624" width="27.21875" style="176" customWidth="1"/>
    <col min="5625" max="5625" width="16.21875" style="176" customWidth="1"/>
    <col min="5626" max="5626" width="13.77734375" style="176" customWidth="1"/>
    <col min="5627" max="5869" width="9.21875" style="176"/>
    <col min="5870" max="5870" width="1.77734375" style="176" customWidth="1"/>
    <col min="5871" max="5872" width="4.77734375" style="176" customWidth="1"/>
    <col min="5873" max="5873" width="54.21875" style="176" customWidth="1"/>
    <col min="5874" max="5874" width="52" style="176" customWidth="1"/>
    <col min="5875" max="5875" width="5.21875" style="176" customWidth="1"/>
    <col min="5876" max="5876" width="5.77734375" style="176" bestFit="1" customWidth="1"/>
    <col min="5877" max="5877" width="16.44140625" style="176" customWidth="1"/>
    <col min="5878" max="5878" width="4.5546875" style="176" customWidth="1"/>
    <col min="5879" max="5879" width="14.21875" style="176" customWidth="1"/>
    <col min="5880" max="5880" width="27.21875" style="176" customWidth="1"/>
    <col min="5881" max="5881" width="16.21875" style="176" customWidth="1"/>
    <col min="5882" max="5882" width="13.77734375" style="176" customWidth="1"/>
    <col min="5883" max="6125" width="9.21875" style="176"/>
    <col min="6126" max="6126" width="1.77734375" style="176" customWidth="1"/>
    <col min="6127" max="6128" width="4.77734375" style="176" customWidth="1"/>
    <col min="6129" max="6129" width="54.21875" style="176" customWidth="1"/>
    <col min="6130" max="6130" width="52" style="176" customWidth="1"/>
    <col min="6131" max="6131" width="5.21875" style="176" customWidth="1"/>
    <col min="6132" max="6132" width="5.77734375" style="176" bestFit="1" customWidth="1"/>
    <col min="6133" max="6133" width="16.44140625" style="176" customWidth="1"/>
    <col min="6134" max="6134" width="4.5546875" style="176" customWidth="1"/>
    <col min="6135" max="6135" width="14.21875" style="176" customWidth="1"/>
    <col min="6136" max="6136" width="27.21875" style="176" customWidth="1"/>
    <col min="6137" max="6137" width="16.21875" style="176" customWidth="1"/>
    <col min="6138" max="6138" width="13.77734375" style="176" customWidth="1"/>
    <col min="6139" max="6381" width="9.21875" style="176"/>
    <col min="6382" max="6382" width="1.77734375" style="176" customWidth="1"/>
    <col min="6383" max="6384" width="4.77734375" style="176" customWidth="1"/>
    <col min="6385" max="6385" width="54.21875" style="176" customWidth="1"/>
    <col min="6386" max="6386" width="52" style="176" customWidth="1"/>
    <col min="6387" max="6387" width="5.21875" style="176" customWidth="1"/>
    <col min="6388" max="6388" width="5.77734375" style="176" bestFit="1" customWidth="1"/>
    <col min="6389" max="6389" width="16.44140625" style="176" customWidth="1"/>
    <col min="6390" max="6390" width="4.5546875" style="176" customWidth="1"/>
    <col min="6391" max="6391" width="14.21875" style="176" customWidth="1"/>
    <col min="6392" max="6392" width="27.21875" style="176" customWidth="1"/>
    <col min="6393" max="6393" width="16.21875" style="176" customWidth="1"/>
    <col min="6394" max="6394" width="13.77734375" style="176" customWidth="1"/>
    <col min="6395" max="6637" width="9.21875" style="176"/>
    <col min="6638" max="6638" width="1.77734375" style="176" customWidth="1"/>
    <col min="6639" max="6640" width="4.77734375" style="176" customWidth="1"/>
    <col min="6641" max="6641" width="54.21875" style="176" customWidth="1"/>
    <col min="6642" max="6642" width="52" style="176" customWidth="1"/>
    <col min="6643" max="6643" width="5.21875" style="176" customWidth="1"/>
    <col min="6644" max="6644" width="5.77734375" style="176" bestFit="1" customWidth="1"/>
    <col min="6645" max="6645" width="16.44140625" style="176" customWidth="1"/>
    <col min="6646" max="6646" width="4.5546875" style="176" customWidth="1"/>
    <col min="6647" max="6647" width="14.21875" style="176" customWidth="1"/>
    <col min="6648" max="6648" width="27.21875" style="176" customWidth="1"/>
    <col min="6649" max="6649" width="16.21875" style="176" customWidth="1"/>
    <col min="6650" max="6650" width="13.77734375" style="176" customWidth="1"/>
    <col min="6651" max="6893" width="9.21875" style="176"/>
    <col min="6894" max="6894" width="1.77734375" style="176" customWidth="1"/>
    <col min="6895" max="6896" width="4.77734375" style="176" customWidth="1"/>
    <col min="6897" max="6897" width="54.21875" style="176" customWidth="1"/>
    <col min="6898" max="6898" width="52" style="176" customWidth="1"/>
    <col min="6899" max="6899" width="5.21875" style="176" customWidth="1"/>
    <col min="6900" max="6900" width="5.77734375" style="176" bestFit="1" customWidth="1"/>
    <col min="6901" max="6901" width="16.44140625" style="176" customWidth="1"/>
    <col min="6902" max="6902" width="4.5546875" style="176" customWidth="1"/>
    <col min="6903" max="6903" width="14.21875" style="176" customWidth="1"/>
    <col min="6904" max="6904" width="27.21875" style="176" customWidth="1"/>
    <col min="6905" max="6905" width="16.21875" style="176" customWidth="1"/>
    <col min="6906" max="6906" width="13.77734375" style="176" customWidth="1"/>
    <col min="6907" max="7149" width="9.21875" style="176"/>
    <col min="7150" max="7150" width="1.77734375" style="176" customWidth="1"/>
    <col min="7151" max="7152" width="4.77734375" style="176" customWidth="1"/>
    <col min="7153" max="7153" width="54.21875" style="176" customWidth="1"/>
    <col min="7154" max="7154" width="52" style="176" customWidth="1"/>
    <col min="7155" max="7155" width="5.21875" style="176" customWidth="1"/>
    <col min="7156" max="7156" width="5.77734375" style="176" bestFit="1" customWidth="1"/>
    <col min="7157" max="7157" width="16.44140625" style="176" customWidth="1"/>
    <col min="7158" max="7158" width="4.5546875" style="176" customWidth="1"/>
    <col min="7159" max="7159" width="14.21875" style="176" customWidth="1"/>
    <col min="7160" max="7160" width="27.21875" style="176" customWidth="1"/>
    <col min="7161" max="7161" width="16.21875" style="176" customWidth="1"/>
    <col min="7162" max="7162" width="13.77734375" style="176" customWidth="1"/>
    <col min="7163" max="7405" width="9.21875" style="176"/>
    <col min="7406" max="7406" width="1.77734375" style="176" customWidth="1"/>
    <col min="7407" max="7408" width="4.77734375" style="176" customWidth="1"/>
    <col min="7409" max="7409" width="54.21875" style="176" customWidth="1"/>
    <col min="7410" max="7410" width="52" style="176" customWidth="1"/>
    <col min="7411" max="7411" width="5.21875" style="176" customWidth="1"/>
    <col min="7412" max="7412" width="5.77734375" style="176" bestFit="1" customWidth="1"/>
    <col min="7413" max="7413" width="16.44140625" style="176" customWidth="1"/>
    <col min="7414" max="7414" width="4.5546875" style="176" customWidth="1"/>
    <col min="7415" max="7415" width="14.21875" style="176" customWidth="1"/>
    <col min="7416" max="7416" width="27.21875" style="176" customWidth="1"/>
    <col min="7417" max="7417" width="16.21875" style="176" customWidth="1"/>
    <col min="7418" max="7418" width="13.77734375" style="176" customWidth="1"/>
    <col min="7419" max="7661" width="9.21875" style="176"/>
    <col min="7662" max="7662" width="1.77734375" style="176" customWidth="1"/>
    <col min="7663" max="7664" width="4.77734375" style="176" customWidth="1"/>
    <col min="7665" max="7665" width="54.21875" style="176" customWidth="1"/>
    <col min="7666" max="7666" width="52" style="176" customWidth="1"/>
    <col min="7667" max="7667" width="5.21875" style="176" customWidth="1"/>
    <col min="7668" max="7668" width="5.77734375" style="176" bestFit="1" customWidth="1"/>
    <col min="7669" max="7669" width="16.44140625" style="176" customWidth="1"/>
    <col min="7670" max="7670" width="4.5546875" style="176" customWidth="1"/>
    <col min="7671" max="7671" width="14.21875" style="176" customWidth="1"/>
    <col min="7672" max="7672" width="27.21875" style="176" customWidth="1"/>
    <col min="7673" max="7673" width="16.21875" style="176" customWidth="1"/>
    <col min="7674" max="7674" width="13.77734375" style="176" customWidth="1"/>
    <col min="7675" max="7917" width="9.21875" style="176"/>
    <col min="7918" max="7918" width="1.77734375" style="176" customWidth="1"/>
    <col min="7919" max="7920" width="4.77734375" style="176" customWidth="1"/>
    <col min="7921" max="7921" width="54.21875" style="176" customWidth="1"/>
    <col min="7922" max="7922" width="52" style="176" customWidth="1"/>
    <col min="7923" max="7923" width="5.21875" style="176" customWidth="1"/>
    <col min="7924" max="7924" width="5.77734375" style="176" bestFit="1" customWidth="1"/>
    <col min="7925" max="7925" width="16.44140625" style="176" customWidth="1"/>
    <col min="7926" max="7926" width="4.5546875" style="176" customWidth="1"/>
    <col min="7927" max="7927" width="14.21875" style="176" customWidth="1"/>
    <col min="7928" max="7928" width="27.21875" style="176" customWidth="1"/>
    <col min="7929" max="7929" width="16.21875" style="176" customWidth="1"/>
    <col min="7930" max="7930" width="13.77734375" style="176" customWidth="1"/>
    <col min="7931" max="8173" width="9.21875" style="176"/>
    <col min="8174" max="8174" width="1.77734375" style="176" customWidth="1"/>
    <col min="8175" max="8176" width="4.77734375" style="176" customWidth="1"/>
    <col min="8177" max="8177" width="54.21875" style="176" customWidth="1"/>
    <col min="8178" max="8178" width="52" style="176" customWidth="1"/>
    <col min="8179" max="8179" width="5.21875" style="176" customWidth="1"/>
    <col min="8180" max="8180" width="5.77734375" style="176" bestFit="1" customWidth="1"/>
    <col min="8181" max="8181" width="16.44140625" style="176" customWidth="1"/>
    <col min="8182" max="8182" width="4.5546875" style="176" customWidth="1"/>
    <col min="8183" max="8183" width="14.21875" style="176" customWidth="1"/>
    <col min="8184" max="8184" width="27.21875" style="176" customWidth="1"/>
    <col min="8185" max="8185" width="16.21875" style="176" customWidth="1"/>
    <col min="8186" max="8186" width="13.77734375" style="176" customWidth="1"/>
    <col min="8187" max="8429" width="9.21875" style="176"/>
    <col min="8430" max="8430" width="1.77734375" style="176" customWidth="1"/>
    <col min="8431" max="8432" width="4.77734375" style="176" customWidth="1"/>
    <col min="8433" max="8433" width="54.21875" style="176" customWidth="1"/>
    <col min="8434" max="8434" width="52" style="176" customWidth="1"/>
    <col min="8435" max="8435" width="5.21875" style="176" customWidth="1"/>
    <col min="8436" max="8436" width="5.77734375" style="176" bestFit="1" customWidth="1"/>
    <col min="8437" max="8437" width="16.44140625" style="176" customWidth="1"/>
    <col min="8438" max="8438" width="4.5546875" style="176" customWidth="1"/>
    <col min="8439" max="8439" width="14.21875" style="176" customWidth="1"/>
    <col min="8440" max="8440" width="27.21875" style="176" customWidth="1"/>
    <col min="8441" max="8441" width="16.21875" style="176" customWidth="1"/>
    <col min="8442" max="8442" width="13.77734375" style="176" customWidth="1"/>
    <col min="8443" max="8685" width="9.21875" style="176"/>
    <col min="8686" max="8686" width="1.77734375" style="176" customWidth="1"/>
    <col min="8687" max="8688" width="4.77734375" style="176" customWidth="1"/>
    <col min="8689" max="8689" width="54.21875" style="176" customWidth="1"/>
    <col min="8690" max="8690" width="52" style="176" customWidth="1"/>
    <col min="8691" max="8691" width="5.21875" style="176" customWidth="1"/>
    <col min="8692" max="8692" width="5.77734375" style="176" bestFit="1" customWidth="1"/>
    <col min="8693" max="8693" width="16.44140625" style="176" customWidth="1"/>
    <col min="8694" max="8694" width="4.5546875" style="176" customWidth="1"/>
    <col min="8695" max="8695" width="14.21875" style="176" customWidth="1"/>
    <col min="8696" max="8696" width="27.21875" style="176" customWidth="1"/>
    <col min="8697" max="8697" width="16.21875" style="176" customWidth="1"/>
    <col min="8698" max="8698" width="13.77734375" style="176" customWidth="1"/>
    <col min="8699" max="8941" width="9.21875" style="176"/>
    <col min="8942" max="8942" width="1.77734375" style="176" customWidth="1"/>
    <col min="8943" max="8944" width="4.77734375" style="176" customWidth="1"/>
    <col min="8945" max="8945" width="54.21875" style="176" customWidth="1"/>
    <col min="8946" max="8946" width="52" style="176" customWidth="1"/>
    <col min="8947" max="8947" width="5.21875" style="176" customWidth="1"/>
    <col min="8948" max="8948" width="5.77734375" style="176" bestFit="1" customWidth="1"/>
    <col min="8949" max="8949" width="16.44140625" style="176" customWidth="1"/>
    <col min="8950" max="8950" width="4.5546875" style="176" customWidth="1"/>
    <col min="8951" max="8951" width="14.21875" style="176" customWidth="1"/>
    <col min="8952" max="8952" width="27.21875" style="176" customWidth="1"/>
    <col min="8953" max="8953" width="16.21875" style="176" customWidth="1"/>
    <col min="8954" max="8954" width="13.77734375" style="176" customWidth="1"/>
    <col min="8955" max="9197" width="9.21875" style="176"/>
    <col min="9198" max="9198" width="1.77734375" style="176" customWidth="1"/>
    <col min="9199" max="9200" width="4.77734375" style="176" customWidth="1"/>
    <col min="9201" max="9201" width="54.21875" style="176" customWidth="1"/>
    <col min="9202" max="9202" width="52" style="176" customWidth="1"/>
    <col min="9203" max="9203" width="5.21875" style="176" customWidth="1"/>
    <col min="9204" max="9204" width="5.77734375" style="176" bestFit="1" customWidth="1"/>
    <col min="9205" max="9205" width="16.44140625" style="176" customWidth="1"/>
    <col min="9206" max="9206" width="4.5546875" style="176" customWidth="1"/>
    <col min="9207" max="9207" width="14.21875" style="176" customWidth="1"/>
    <col min="9208" max="9208" width="27.21875" style="176" customWidth="1"/>
    <col min="9209" max="9209" width="16.21875" style="176" customWidth="1"/>
    <col min="9210" max="9210" width="13.77734375" style="176" customWidth="1"/>
    <col min="9211" max="9453" width="9.21875" style="176"/>
    <col min="9454" max="9454" width="1.77734375" style="176" customWidth="1"/>
    <col min="9455" max="9456" width="4.77734375" style="176" customWidth="1"/>
    <col min="9457" max="9457" width="54.21875" style="176" customWidth="1"/>
    <col min="9458" max="9458" width="52" style="176" customWidth="1"/>
    <col min="9459" max="9459" width="5.21875" style="176" customWidth="1"/>
    <col min="9460" max="9460" width="5.77734375" style="176" bestFit="1" customWidth="1"/>
    <col min="9461" max="9461" width="16.44140625" style="176" customWidth="1"/>
    <col min="9462" max="9462" width="4.5546875" style="176" customWidth="1"/>
    <col min="9463" max="9463" width="14.21875" style="176" customWidth="1"/>
    <col min="9464" max="9464" width="27.21875" style="176" customWidth="1"/>
    <col min="9465" max="9465" width="16.21875" style="176" customWidth="1"/>
    <col min="9466" max="9466" width="13.77734375" style="176" customWidth="1"/>
    <col min="9467" max="9709" width="9.21875" style="176"/>
    <col min="9710" max="9710" width="1.77734375" style="176" customWidth="1"/>
    <col min="9711" max="9712" width="4.77734375" style="176" customWidth="1"/>
    <col min="9713" max="9713" width="54.21875" style="176" customWidth="1"/>
    <col min="9714" max="9714" width="52" style="176" customWidth="1"/>
    <col min="9715" max="9715" width="5.21875" style="176" customWidth="1"/>
    <col min="9716" max="9716" width="5.77734375" style="176" bestFit="1" customWidth="1"/>
    <col min="9717" max="9717" width="16.44140625" style="176" customWidth="1"/>
    <col min="9718" max="9718" width="4.5546875" style="176" customWidth="1"/>
    <col min="9719" max="9719" width="14.21875" style="176" customWidth="1"/>
    <col min="9720" max="9720" width="27.21875" style="176" customWidth="1"/>
    <col min="9721" max="9721" width="16.21875" style="176" customWidth="1"/>
    <col min="9722" max="9722" width="13.77734375" style="176" customWidth="1"/>
    <col min="9723" max="9965" width="9.21875" style="176"/>
    <col min="9966" max="9966" width="1.77734375" style="176" customWidth="1"/>
    <col min="9967" max="9968" width="4.77734375" style="176" customWidth="1"/>
    <col min="9969" max="9969" width="54.21875" style="176" customWidth="1"/>
    <col min="9970" max="9970" width="52" style="176" customWidth="1"/>
    <col min="9971" max="9971" width="5.21875" style="176" customWidth="1"/>
    <col min="9972" max="9972" width="5.77734375" style="176" bestFit="1" customWidth="1"/>
    <col min="9973" max="9973" width="16.44140625" style="176" customWidth="1"/>
    <col min="9974" max="9974" width="4.5546875" style="176" customWidth="1"/>
    <col min="9975" max="9975" width="14.21875" style="176" customWidth="1"/>
    <col min="9976" max="9976" width="27.21875" style="176" customWidth="1"/>
    <col min="9977" max="9977" width="16.21875" style="176" customWidth="1"/>
    <col min="9978" max="9978" width="13.77734375" style="176" customWidth="1"/>
    <col min="9979" max="10221" width="9.21875" style="176"/>
    <col min="10222" max="10222" width="1.77734375" style="176" customWidth="1"/>
    <col min="10223" max="10224" width="4.77734375" style="176" customWidth="1"/>
    <col min="10225" max="10225" width="54.21875" style="176" customWidth="1"/>
    <col min="10226" max="10226" width="52" style="176" customWidth="1"/>
    <col min="10227" max="10227" width="5.21875" style="176" customWidth="1"/>
    <col min="10228" max="10228" width="5.77734375" style="176" bestFit="1" customWidth="1"/>
    <col min="10229" max="10229" width="16.44140625" style="176" customWidth="1"/>
    <col min="10230" max="10230" width="4.5546875" style="176" customWidth="1"/>
    <col min="10231" max="10231" width="14.21875" style="176" customWidth="1"/>
    <col min="10232" max="10232" width="27.21875" style="176" customWidth="1"/>
    <col min="10233" max="10233" width="16.21875" style="176" customWidth="1"/>
    <col min="10234" max="10234" width="13.77734375" style="176" customWidth="1"/>
    <col min="10235" max="10477" width="9.21875" style="176"/>
    <col min="10478" max="10478" width="1.77734375" style="176" customWidth="1"/>
    <col min="10479" max="10480" width="4.77734375" style="176" customWidth="1"/>
    <col min="10481" max="10481" width="54.21875" style="176" customWidth="1"/>
    <col min="10482" max="10482" width="52" style="176" customWidth="1"/>
    <col min="10483" max="10483" width="5.21875" style="176" customWidth="1"/>
    <col min="10484" max="10484" width="5.77734375" style="176" bestFit="1" customWidth="1"/>
    <col min="10485" max="10485" width="16.44140625" style="176" customWidth="1"/>
    <col min="10486" max="10486" width="4.5546875" style="176" customWidth="1"/>
    <col min="10487" max="10487" width="14.21875" style="176" customWidth="1"/>
    <col min="10488" max="10488" width="27.21875" style="176" customWidth="1"/>
    <col min="10489" max="10489" width="16.21875" style="176" customWidth="1"/>
    <col min="10490" max="10490" width="13.77734375" style="176" customWidth="1"/>
    <col min="10491" max="10733" width="9.21875" style="176"/>
    <col min="10734" max="10734" width="1.77734375" style="176" customWidth="1"/>
    <col min="10735" max="10736" width="4.77734375" style="176" customWidth="1"/>
    <col min="10737" max="10737" width="54.21875" style="176" customWidth="1"/>
    <col min="10738" max="10738" width="52" style="176" customWidth="1"/>
    <col min="10739" max="10739" width="5.21875" style="176" customWidth="1"/>
    <col min="10740" max="10740" width="5.77734375" style="176" bestFit="1" customWidth="1"/>
    <col min="10741" max="10741" width="16.44140625" style="176" customWidth="1"/>
    <col min="10742" max="10742" width="4.5546875" style="176" customWidth="1"/>
    <col min="10743" max="10743" width="14.21875" style="176" customWidth="1"/>
    <col min="10744" max="10744" width="27.21875" style="176" customWidth="1"/>
    <col min="10745" max="10745" width="16.21875" style="176" customWidth="1"/>
    <col min="10746" max="10746" width="13.77734375" style="176" customWidth="1"/>
    <col min="10747" max="10989" width="9.21875" style="176"/>
    <col min="10990" max="10990" width="1.77734375" style="176" customWidth="1"/>
    <col min="10991" max="10992" width="4.77734375" style="176" customWidth="1"/>
    <col min="10993" max="10993" width="54.21875" style="176" customWidth="1"/>
    <col min="10994" max="10994" width="52" style="176" customWidth="1"/>
    <col min="10995" max="10995" width="5.21875" style="176" customWidth="1"/>
    <col min="10996" max="10996" width="5.77734375" style="176" bestFit="1" customWidth="1"/>
    <col min="10997" max="10997" width="16.44140625" style="176" customWidth="1"/>
    <col min="10998" max="10998" width="4.5546875" style="176" customWidth="1"/>
    <col min="10999" max="10999" width="14.21875" style="176" customWidth="1"/>
    <col min="11000" max="11000" width="27.21875" style="176" customWidth="1"/>
    <col min="11001" max="11001" width="16.21875" style="176" customWidth="1"/>
    <col min="11002" max="11002" width="13.77734375" style="176" customWidth="1"/>
    <col min="11003" max="11245" width="9.21875" style="176"/>
    <col min="11246" max="11246" width="1.77734375" style="176" customWidth="1"/>
    <col min="11247" max="11248" width="4.77734375" style="176" customWidth="1"/>
    <col min="11249" max="11249" width="54.21875" style="176" customWidth="1"/>
    <col min="11250" max="11250" width="52" style="176" customWidth="1"/>
    <col min="11251" max="11251" width="5.21875" style="176" customWidth="1"/>
    <col min="11252" max="11252" width="5.77734375" style="176" bestFit="1" customWidth="1"/>
    <col min="11253" max="11253" width="16.44140625" style="176" customWidth="1"/>
    <col min="11254" max="11254" width="4.5546875" style="176" customWidth="1"/>
    <col min="11255" max="11255" width="14.21875" style="176" customWidth="1"/>
    <col min="11256" max="11256" width="27.21875" style="176" customWidth="1"/>
    <col min="11257" max="11257" width="16.21875" style="176" customWidth="1"/>
    <col min="11258" max="11258" width="13.77734375" style="176" customWidth="1"/>
    <col min="11259" max="11501" width="9.21875" style="176"/>
    <col min="11502" max="11502" width="1.77734375" style="176" customWidth="1"/>
    <col min="11503" max="11504" width="4.77734375" style="176" customWidth="1"/>
    <col min="11505" max="11505" width="54.21875" style="176" customWidth="1"/>
    <col min="11506" max="11506" width="52" style="176" customWidth="1"/>
    <col min="11507" max="11507" width="5.21875" style="176" customWidth="1"/>
    <col min="11508" max="11508" width="5.77734375" style="176" bestFit="1" customWidth="1"/>
    <col min="11509" max="11509" width="16.44140625" style="176" customWidth="1"/>
    <col min="11510" max="11510" width="4.5546875" style="176" customWidth="1"/>
    <col min="11511" max="11511" width="14.21875" style="176" customWidth="1"/>
    <col min="11512" max="11512" width="27.21875" style="176" customWidth="1"/>
    <col min="11513" max="11513" width="16.21875" style="176" customWidth="1"/>
    <col min="11514" max="11514" width="13.77734375" style="176" customWidth="1"/>
    <col min="11515" max="11757" width="9.21875" style="176"/>
    <col min="11758" max="11758" width="1.77734375" style="176" customWidth="1"/>
    <col min="11759" max="11760" width="4.77734375" style="176" customWidth="1"/>
    <col min="11761" max="11761" width="54.21875" style="176" customWidth="1"/>
    <col min="11762" max="11762" width="52" style="176" customWidth="1"/>
    <col min="11763" max="11763" width="5.21875" style="176" customWidth="1"/>
    <col min="11764" max="11764" width="5.77734375" style="176" bestFit="1" customWidth="1"/>
    <col min="11765" max="11765" width="16.44140625" style="176" customWidth="1"/>
    <col min="11766" max="11766" width="4.5546875" style="176" customWidth="1"/>
    <col min="11767" max="11767" width="14.21875" style="176" customWidth="1"/>
    <col min="11768" max="11768" width="27.21875" style="176" customWidth="1"/>
    <col min="11769" max="11769" width="16.21875" style="176" customWidth="1"/>
    <col min="11770" max="11770" width="13.77734375" style="176" customWidth="1"/>
    <col min="11771" max="12013" width="9.21875" style="176"/>
    <col min="12014" max="12014" width="1.77734375" style="176" customWidth="1"/>
    <col min="12015" max="12016" width="4.77734375" style="176" customWidth="1"/>
    <col min="12017" max="12017" width="54.21875" style="176" customWidth="1"/>
    <col min="12018" max="12018" width="52" style="176" customWidth="1"/>
    <col min="12019" max="12019" width="5.21875" style="176" customWidth="1"/>
    <col min="12020" max="12020" width="5.77734375" style="176" bestFit="1" customWidth="1"/>
    <col min="12021" max="12021" width="16.44140625" style="176" customWidth="1"/>
    <col min="12022" max="12022" width="4.5546875" style="176" customWidth="1"/>
    <col min="12023" max="12023" width="14.21875" style="176" customWidth="1"/>
    <col min="12024" max="12024" width="27.21875" style="176" customWidth="1"/>
    <col min="12025" max="12025" width="16.21875" style="176" customWidth="1"/>
    <col min="12026" max="12026" width="13.77734375" style="176" customWidth="1"/>
    <col min="12027" max="12269" width="9.21875" style="176"/>
    <col min="12270" max="12270" width="1.77734375" style="176" customWidth="1"/>
    <col min="12271" max="12272" width="4.77734375" style="176" customWidth="1"/>
    <col min="12273" max="12273" width="54.21875" style="176" customWidth="1"/>
    <col min="12274" max="12274" width="52" style="176" customWidth="1"/>
    <col min="12275" max="12275" width="5.21875" style="176" customWidth="1"/>
    <col min="12276" max="12276" width="5.77734375" style="176" bestFit="1" customWidth="1"/>
    <col min="12277" max="12277" width="16.44140625" style="176" customWidth="1"/>
    <col min="12278" max="12278" width="4.5546875" style="176" customWidth="1"/>
    <col min="12279" max="12279" width="14.21875" style="176" customWidth="1"/>
    <col min="12280" max="12280" width="27.21875" style="176" customWidth="1"/>
    <col min="12281" max="12281" width="16.21875" style="176" customWidth="1"/>
    <col min="12282" max="12282" width="13.77734375" style="176" customWidth="1"/>
    <col min="12283" max="12525" width="9.21875" style="176"/>
    <col min="12526" max="12526" width="1.77734375" style="176" customWidth="1"/>
    <col min="12527" max="12528" width="4.77734375" style="176" customWidth="1"/>
    <col min="12529" max="12529" width="54.21875" style="176" customWidth="1"/>
    <col min="12530" max="12530" width="52" style="176" customWidth="1"/>
    <col min="12531" max="12531" width="5.21875" style="176" customWidth="1"/>
    <col min="12532" max="12532" width="5.77734375" style="176" bestFit="1" customWidth="1"/>
    <col min="12533" max="12533" width="16.44140625" style="176" customWidth="1"/>
    <col min="12534" max="12534" width="4.5546875" style="176" customWidth="1"/>
    <col min="12535" max="12535" width="14.21875" style="176" customWidth="1"/>
    <col min="12536" max="12536" width="27.21875" style="176" customWidth="1"/>
    <col min="12537" max="12537" width="16.21875" style="176" customWidth="1"/>
    <col min="12538" max="12538" width="13.77734375" style="176" customWidth="1"/>
    <col min="12539" max="12781" width="9.21875" style="176"/>
    <col min="12782" max="12782" width="1.77734375" style="176" customWidth="1"/>
    <col min="12783" max="12784" width="4.77734375" style="176" customWidth="1"/>
    <col min="12785" max="12785" width="54.21875" style="176" customWidth="1"/>
    <col min="12786" max="12786" width="52" style="176" customWidth="1"/>
    <col min="12787" max="12787" width="5.21875" style="176" customWidth="1"/>
    <col min="12788" max="12788" width="5.77734375" style="176" bestFit="1" customWidth="1"/>
    <col min="12789" max="12789" width="16.44140625" style="176" customWidth="1"/>
    <col min="12790" max="12790" width="4.5546875" style="176" customWidth="1"/>
    <col min="12791" max="12791" width="14.21875" style="176" customWidth="1"/>
    <col min="12792" max="12792" width="27.21875" style="176" customWidth="1"/>
    <col min="12793" max="12793" width="16.21875" style="176" customWidth="1"/>
    <col min="12794" max="12794" width="13.77734375" style="176" customWidth="1"/>
    <col min="12795" max="13037" width="9.21875" style="176"/>
    <col min="13038" max="13038" width="1.77734375" style="176" customWidth="1"/>
    <col min="13039" max="13040" width="4.77734375" style="176" customWidth="1"/>
    <col min="13041" max="13041" width="54.21875" style="176" customWidth="1"/>
    <col min="13042" max="13042" width="52" style="176" customWidth="1"/>
    <col min="13043" max="13043" width="5.21875" style="176" customWidth="1"/>
    <col min="13044" max="13044" width="5.77734375" style="176" bestFit="1" customWidth="1"/>
    <col min="13045" max="13045" width="16.44140625" style="176" customWidth="1"/>
    <col min="13046" max="13046" width="4.5546875" style="176" customWidth="1"/>
    <col min="13047" max="13047" width="14.21875" style="176" customWidth="1"/>
    <col min="13048" max="13048" width="27.21875" style="176" customWidth="1"/>
    <col min="13049" max="13049" width="16.21875" style="176" customWidth="1"/>
    <col min="13050" max="13050" width="13.77734375" style="176" customWidth="1"/>
    <col min="13051" max="13293" width="9.21875" style="176"/>
    <col min="13294" max="13294" width="1.77734375" style="176" customWidth="1"/>
    <col min="13295" max="13296" width="4.77734375" style="176" customWidth="1"/>
    <col min="13297" max="13297" width="54.21875" style="176" customWidth="1"/>
    <col min="13298" max="13298" width="52" style="176" customWidth="1"/>
    <col min="13299" max="13299" width="5.21875" style="176" customWidth="1"/>
    <col min="13300" max="13300" width="5.77734375" style="176" bestFit="1" customWidth="1"/>
    <col min="13301" max="13301" width="16.44140625" style="176" customWidth="1"/>
    <col min="13302" max="13302" width="4.5546875" style="176" customWidth="1"/>
    <col min="13303" max="13303" width="14.21875" style="176" customWidth="1"/>
    <col min="13304" max="13304" width="27.21875" style="176" customWidth="1"/>
    <col min="13305" max="13305" width="16.21875" style="176" customWidth="1"/>
    <col min="13306" max="13306" width="13.77734375" style="176" customWidth="1"/>
    <col min="13307" max="13549" width="9.21875" style="176"/>
    <col min="13550" max="13550" width="1.77734375" style="176" customWidth="1"/>
    <col min="13551" max="13552" width="4.77734375" style="176" customWidth="1"/>
    <col min="13553" max="13553" width="54.21875" style="176" customWidth="1"/>
    <col min="13554" max="13554" width="52" style="176" customWidth="1"/>
    <col min="13555" max="13555" width="5.21875" style="176" customWidth="1"/>
    <col min="13556" max="13556" width="5.77734375" style="176" bestFit="1" customWidth="1"/>
    <col min="13557" max="13557" width="16.44140625" style="176" customWidth="1"/>
    <col min="13558" max="13558" width="4.5546875" style="176" customWidth="1"/>
    <col min="13559" max="13559" width="14.21875" style="176" customWidth="1"/>
    <col min="13560" max="13560" width="27.21875" style="176" customWidth="1"/>
    <col min="13561" max="13561" width="16.21875" style="176" customWidth="1"/>
    <col min="13562" max="13562" width="13.77734375" style="176" customWidth="1"/>
    <col min="13563" max="13805" width="9.21875" style="176"/>
    <col min="13806" max="13806" width="1.77734375" style="176" customWidth="1"/>
    <col min="13807" max="13808" width="4.77734375" style="176" customWidth="1"/>
    <col min="13809" max="13809" width="54.21875" style="176" customWidth="1"/>
    <col min="13810" max="13810" width="52" style="176" customWidth="1"/>
    <col min="13811" max="13811" width="5.21875" style="176" customWidth="1"/>
    <col min="13812" max="13812" width="5.77734375" style="176" bestFit="1" customWidth="1"/>
    <col min="13813" max="13813" width="16.44140625" style="176" customWidth="1"/>
    <col min="13814" max="13814" width="4.5546875" style="176" customWidth="1"/>
    <col min="13815" max="13815" width="14.21875" style="176" customWidth="1"/>
    <col min="13816" max="13816" width="27.21875" style="176" customWidth="1"/>
    <col min="13817" max="13817" width="16.21875" style="176" customWidth="1"/>
    <col min="13818" max="13818" width="13.77734375" style="176" customWidth="1"/>
    <col min="13819" max="14061" width="9.21875" style="176"/>
    <col min="14062" max="14062" width="1.77734375" style="176" customWidth="1"/>
    <col min="14063" max="14064" width="4.77734375" style="176" customWidth="1"/>
    <col min="14065" max="14065" width="54.21875" style="176" customWidth="1"/>
    <col min="14066" max="14066" width="52" style="176" customWidth="1"/>
    <col min="14067" max="14067" width="5.21875" style="176" customWidth="1"/>
    <col min="14068" max="14068" width="5.77734375" style="176" bestFit="1" customWidth="1"/>
    <col min="14069" max="14069" width="16.44140625" style="176" customWidth="1"/>
    <col min="14070" max="14070" width="4.5546875" style="176" customWidth="1"/>
    <col min="14071" max="14071" width="14.21875" style="176" customWidth="1"/>
    <col min="14072" max="14072" width="27.21875" style="176" customWidth="1"/>
    <col min="14073" max="14073" width="16.21875" style="176" customWidth="1"/>
    <col min="14074" max="14074" width="13.77734375" style="176" customWidth="1"/>
    <col min="14075" max="14317" width="9.21875" style="176"/>
    <col min="14318" max="14318" width="1.77734375" style="176" customWidth="1"/>
    <col min="14319" max="14320" width="4.77734375" style="176" customWidth="1"/>
    <col min="14321" max="14321" width="54.21875" style="176" customWidth="1"/>
    <col min="14322" max="14322" width="52" style="176" customWidth="1"/>
    <col min="14323" max="14323" width="5.21875" style="176" customWidth="1"/>
    <col min="14324" max="14324" width="5.77734375" style="176" bestFit="1" customWidth="1"/>
    <col min="14325" max="14325" width="16.44140625" style="176" customWidth="1"/>
    <col min="14326" max="14326" width="4.5546875" style="176" customWidth="1"/>
    <col min="14327" max="14327" width="14.21875" style="176" customWidth="1"/>
    <col min="14328" max="14328" width="27.21875" style="176" customWidth="1"/>
    <col min="14329" max="14329" width="16.21875" style="176" customWidth="1"/>
    <col min="14330" max="14330" width="13.77734375" style="176" customWidth="1"/>
    <col min="14331" max="14573" width="9.21875" style="176"/>
    <col min="14574" max="14574" width="1.77734375" style="176" customWidth="1"/>
    <col min="14575" max="14576" width="4.77734375" style="176" customWidth="1"/>
    <col min="14577" max="14577" width="54.21875" style="176" customWidth="1"/>
    <col min="14578" max="14578" width="52" style="176" customWidth="1"/>
    <col min="14579" max="14579" width="5.21875" style="176" customWidth="1"/>
    <col min="14580" max="14580" width="5.77734375" style="176" bestFit="1" customWidth="1"/>
    <col min="14581" max="14581" width="16.44140625" style="176" customWidth="1"/>
    <col min="14582" max="14582" width="4.5546875" style="176" customWidth="1"/>
    <col min="14583" max="14583" width="14.21875" style="176" customWidth="1"/>
    <col min="14584" max="14584" width="27.21875" style="176" customWidth="1"/>
    <col min="14585" max="14585" width="16.21875" style="176" customWidth="1"/>
    <col min="14586" max="14586" width="13.77734375" style="176" customWidth="1"/>
    <col min="14587" max="14829" width="9.21875" style="176"/>
    <col min="14830" max="14830" width="1.77734375" style="176" customWidth="1"/>
    <col min="14831" max="14832" width="4.77734375" style="176" customWidth="1"/>
    <col min="14833" max="14833" width="54.21875" style="176" customWidth="1"/>
    <col min="14834" max="14834" width="52" style="176" customWidth="1"/>
    <col min="14835" max="14835" width="5.21875" style="176" customWidth="1"/>
    <col min="14836" max="14836" width="5.77734375" style="176" bestFit="1" customWidth="1"/>
    <col min="14837" max="14837" width="16.44140625" style="176" customWidth="1"/>
    <col min="14838" max="14838" width="4.5546875" style="176" customWidth="1"/>
    <col min="14839" max="14839" width="14.21875" style="176" customWidth="1"/>
    <col min="14840" max="14840" width="27.21875" style="176" customWidth="1"/>
    <col min="14841" max="14841" width="16.21875" style="176" customWidth="1"/>
    <col min="14842" max="14842" width="13.77734375" style="176" customWidth="1"/>
    <col min="14843" max="15085" width="9.21875" style="176"/>
    <col min="15086" max="15086" width="1.77734375" style="176" customWidth="1"/>
    <col min="15087" max="15088" width="4.77734375" style="176" customWidth="1"/>
    <col min="15089" max="15089" width="54.21875" style="176" customWidth="1"/>
    <col min="15090" max="15090" width="52" style="176" customWidth="1"/>
    <col min="15091" max="15091" width="5.21875" style="176" customWidth="1"/>
    <col min="15092" max="15092" width="5.77734375" style="176" bestFit="1" customWidth="1"/>
    <col min="15093" max="15093" width="16.44140625" style="176" customWidth="1"/>
    <col min="15094" max="15094" width="4.5546875" style="176" customWidth="1"/>
    <col min="15095" max="15095" width="14.21875" style="176" customWidth="1"/>
    <col min="15096" max="15096" width="27.21875" style="176" customWidth="1"/>
    <col min="15097" max="15097" width="16.21875" style="176" customWidth="1"/>
    <col min="15098" max="15098" width="13.77734375" style="176" customWidth="1"/>
    <col min="15099" max="15341" width="9.21875" style="176"/>
    <col min="15342" max="15342" width="1.77734375" style="176" customWidth="1"/>
    <col min="15343" max="15344" width="4.77734375" style="176" customWidth="1"/>
    <col min="15345" max="15345" width="54.21875" style="176" customWidth="1"/>
    <col min="15346" max="15346" width="52" style="176" customWidth="1"/>
    <col min="15347" max="15347" width="5.21875" style="176" customWidth="1"/>
    <col min="15348" max="15348" width="5.77734375" style="176" bestFit="1" customWidth="1"/>
    <col min="15349" max="15349" width="16.44140625" style="176" customWidth="1"/>
    <col min="15350" max="15350" width="4.5546875" style="176" customWidth="1"/>
    <col min="15351" max="15351" width="14.21875" style="176" customWidth="1"/>
    <col min="15352" max="15352" width="27.21875" style="176" customWidth="1"/>
    <col min="15353" max="15353" width="16.21875" style="176" customWidth="1"/>
    <col min="15354" max="15354" width="13.77734375" style="176" customWidth="1"/>
    <col min="15355" max="15597" width="9.21875" style="176"/>
    <col min="15598" max="15598" width="1.77734375" style="176" customWidth="1"/>
    <col min="15599" max="15600" width="4.77734375" style="176" customWidth="1"/>
    <col min="15601" max="15601" width="54.21875" style="176" customWidth="1"/>
    <col min="15602" max="15602" width="52" style="176" customWidth="1"/>
    <col min="15603" max="15603" width="5.21875" style="176" customWidth="1"/>
    <col min="15604" max="15604" width="5.77734375" style="176" bestFit="1" customWidth="1"/>
    <col min="15605" max="15605" width="16.44140625" style="176" customWidth="1"/>
    <col min="15606" max="15606" width="4.5546875" style="176" customWidth="1"/>
    <col min="15607" max="15607" width="14.21875" style="176" customWidth="1"/>
    <col min="15608" max="15608" width="27.21875" style="176" customWidth="1"/>
    <col min="15609" max="15609" width="16.21875" style="176" customWidth="1"/>
    <col min="15610" max="15610" width="13.77734375" style="176" customWidth="1"/>
    <col min="15611" max="15853" width="9.21875" style="176"/>
    <col min="15854" max="15854" width="1.77734375" style="176" customWidth="1"/>
    <col min="15855" max="15856" width="4.77734375" style="176" customWidth="1"/>
    <col min="15857" max="15857" width="54.21875" style="176" customWidth="1"/>
    <col min="15858" max="15858" width="52" style="176" customWidth="1"/>
    <col min="15859" max="15859" width="5.21875" style="176" customWidth="1"/>
    <col min="15860" max="15860" width="5.77734375" style="176" bestFit="1" customWidth="1"/>
    <col min="15861" max="15861" width="16.44140625" style="176" customWidth="1"/>
    <col min="15862" max="15862" width="4.5546875" style="176" customWidth="1"/>
    <col min="15863" max="15863" width="14.21875" style="176" customWidth="1"/>
    <col min="15864" max="15864" width="27.21875" style="176" customWidth="1"/>
    <col min="15865" max="15865" width="16.21875" style="176" customWidth="1"/>
    <col min="15866" max="15866" width="13.77734375" style="176" customWidth="1"/>
    <col min="15867" max="16109" width="9.21875" style="176"/>
    <col min="16110" max="16110" width="1.77734375" style="176" customWidth="1"/>
    <col min="16111" max="16112" width="4.77734375" style="176" customWidth="1"/>
    <col min="16113" max="16113" width="54.21875" style="176" customWidth="1"/>
    <col min="16114" max="16114" width="52" style="176" customWidth="1"/>
    <col min="16115" max="16115" width="5.21875" style="176" customWidth="1"/>
    <col min="16116" max="16116" width="5.77734375" style="176" bestFit="1" customWidth="1"/>
    <col min="16117" max="16117" width="16.44140625" style="176" customWidth="1"/>
    <col min="16118" max="16118" width="4.5546875" style="176" customWidth="1"/>
    <col min="16119" max="16119" width="14.21875" style="176" customWidth="1"/>
    <col min="16120" max="16120" width="27.21875" style="176" customWidth="1"/>
    <col min="16121" max="16121" width="16.21875" style="176" customWidth="1"/>
    <col min="16122" max="16122" width="13.77734375" style="176" customWidth="1"/>
    <col min="16123" max="16384" width="9.21875" style="176"/>
  </cols>
  <sheetData>
    <row r="1" spans="2:27" hidden="1" x14ac:dyDescent="0.3"/>
    <row r="2" spans="2:27" s="174" customFormat="1" ht="18" x14ac:dyDescent="0.3">
      <c r="B2" s="1476" t="s">
        <v>1265</v>
      </c>
      <c r="C2" s="1476"/>
      <c r="D2" s="1476"/>
      <c r="E2" s="1476"/>
      <c r="F2" s="1476"/>
      <c r="G2" s="1476"/>
      <c r="H2" s="1476"/>
      <c r="I2" s="1476"/>
      <c r="J2" s="1476"/>
      <c r="K2" s="1476"/>
      <c r="L2" s="1476"/>
      <c r="M2" s="1476"/>
      <c r="N2" s="1476"/>
      <c r="O2" s="1476"/>
      <c r="P2" s="1476"/>
      <c r="Q2" s="1476"/>
      <c r="R2" s="1476"/>
      <c r="S2" s="1476"/>
      <c r="T2" s="1476"/>
    </row>
    <row r="3" spans="2:27" s="174" customFormat="1" ht="13.5" customHeight="1" x14ac:dyDescent="0.3">
      <c r="B3" s="1488" t="s">
        <v>1570</v>
      </c>
      <c r="C3" s="1488"/>
      <c r="D3" s="1488"/>
      <c r="E3" s="1488"/>
      <c r="F3" s="1488"/>
      <c r="G3" s="1488"/>
      <c r="H3" s="1488"/>
      <c r="I3" s="1488"/>
      <c r="J3" s="1488"/>
      <c r="K3" s="1488"/>
      <c r="L3" s="1488"/>
      <c r="M3" s="1488"/>
      <c r="N3" s="1488"/>
      <c r="O3" s="1488"/>
      <c r="P3" s="1488"/>
      <c r="Q3" s="1488"/>
      <c r="R3" s="1488"/>
      <c r="S3" s="1488"/>
      <c r="T3" s="1488"/>
    </row>
    <row r="4" spans="2:27" s="174" customFormat="1" ht="13.5" customHeight="1" x14ac:dyDescent="0.3">
      <c r="B4" s="1488" t="s">
        <v>495</v>
      </c>
      <c r="C4" s="1488"/>
      <c r="D4" s="1488"/>
      <c r="E4" s="1488"/>
      <c r="F4" s="1488"/>
      <c r="G4" s="1488"/>
      <c r="H4" s="1488"/>
      <c r="I4" s="1488"/>
      <c r="J4" s="1488"/>
      <c r="K4" s="1488"/>
      <c r="L4" s="1488"/>
      <c r="M4" s="1488"/>
      <c r="N4" s="1488"/>
      <c r="O4" s="1488"/>
      <c r="P4" s="1488"/>
      <c r="Q4" s="1488"/>
      <c r="R4" s="1488"/>
      <c r="S4" s="1488"/>
      <c r="T4" s="1488"/>
    </row>
    <row r="5" spans="2:27" s="174" customFormat="1" ht="14.25" customHeight="1" x14ac:dyDescent="0.3">
      <c r="B5" s="1488"/>
      <c r="C5" s="1488"/>
      <c r="D5" s="1488"/>
      <c r="E5" s="1488"/>
      <c r="F5" s="1488"/>
      <c r="G5" s="1488"/>
      <c r="H5" s="1488"/>
      <c r="I5" s="1488"/>
      <c r="J5" s="1488"/>
      <c r="K5" s="1488"/>
      <c r="L5" s="1488"/>
      <c r="M5" s="1488"/>
      <c r="N5" s="1488"/>
      <c r="O5" s="1488"/>
      <c r="P5" s="1488"/>
      <c r="Q5" s="1488"/>
      <c r="R5" s="1488"/>
      <c r="S5" s="316"/>
      <c r="T5" s="316"/>
    </row>
    <row r="6" spans="2:27" s="174" customFormat="1" ht="18" x14ac:dyDescent="0.3">
      <c r="I6" s="1169"/>
      <c r="J6" s="1169"/>
      <c r="K6" s="1169"/>
      <c r="L6" s="578"/>
      <c r="M6" s="579"/>
      <c r="N6" s="580"/>
      <c r="O6" s="580"/>
      <c r="P6" s="1103"/>
      <c r="Q6" s="1221"/>
      <c r="R6" s="1222"/>
      <c r="S6" s="316"/>
      <c r="T6" s="316"/>
    </row>
    <row r="7" spans="2:27" s="174" customFormat="1" ht="18" x14ac:dyDescent="0.3">
      <c r="I7" s="582"/>
      <c r="J7" s="582"/>
      <c r="K7" s="582"/>
      <c r="L7" s="579"/>
      <c r="M7" s="1243"/>
      <c r="N7" s="1244"/>
      <c r="O7" s="1218"/>
      <c r="P7" s="1103"/>
      <c r="Q7" s="1221"/>
      <c r="R7" s="1223"/>
      <c r="S7" s="316"/>
      <c r="T7" s="316"/>
    </row>
    <row r="8" spans="2:27" s="174" customFormat="1" ht="18" customHeight="1" x14ac:dyDescent="0.3">
      <c r="B8" s="582" t="s">
        <v>1515</v>
      </c>
      <c r="H8" s="840" t="s">
        <v>1516</v>
      </c>
      <c r="I8" s="840"/>
      <c r="J8" s="840"/>
      <c r="K8" s="840"/>
      <c r="L8" s="840"/>
      <c r="N8" s="1244"/>
      <c r="O8" s="1218"/>
      <c r="P8" s="1103"/>
      <c r="Q8" s="1221"/>
      <c r="R8" s="1223"/>
      <c r="S8" s="316"/>
      <c r="T8" s="1313"/>
      <c r="U8" s="1245"/>
      <c r="V8" s="1245"/>
      <c r="W8" s="1245"/>
      <c r="X8" s="1245"/>
      <c r="Y8" s="1245"/>
      <c r="Z8" s="1245"/>
      <c r="AA8" s="1245"/>
    </row>
    <row r="9" spans="2:27" s="174" customFormat="1" ht="8.25" customHeight="1" thickBot="1" x14ac:dyDescent="0.35">
      <c r="I9" s="169"/>
      <c r="J9" s="169"/>
      <c r="K9" s="169"/>
      <c r="L9" s="170"/>
      <c r="M9" s="1246"/>
      <c r="N9" s="1241"/>
      <c r="O9" s="1217"/>
      <c r="P9" s="1242"/>
      <c r="Q9" s="1219"/>
      <c r="R9" s="1220"/>
      <c r="S9" s="316"/>
      <c r="T9" s="1313"/>
      <c r="U9" s="1245"/>
      <c r="V9" s="1245"/>
      <c r="W9" s="1245"/>
      <c r="X9" s="1245"/>
      <c r="Y9" s="1245"/>
      <c r="Z9" s="1245"/>
      <c r="AA9" s="1245"/>
    </row>
    <row r="10" spans="2:27" s="175" customFormat="1" ht="32.25" customHeight="1" thickTop="1" x14ac:dyDescent="0.3">
      <c r="B10" s="1479" t="s">
        <v>335</v>
      </c>
      <c r="C10" s="1480"/>
      <c r="D10" s="1480"/>
      <c r="E10" s="1480"/>
      <c r="F10" s="1480"/>
      <c r="G10" s="1480"/>
      <c r="H10" s="1480"/>
      <c r="I10" s="1480"/>
      <c r="J10" s="1481"/>
      <c r="K10" s="1494" t="s">
        <v>498</v>
      </c>
      <c r="L10" s="1481"/>
      <c r="M10" s="1489" t="s">
        <v>1254</v>
      </c>
      <c r="N10" s="1491" t="s">
        <v>1700</v>
      </c>
      <c r="O10" s="1492"/>
      <c r="P10" s="1492"/>
      <c r="Q10" s="1493"/>
      <c r="R10" s="1489" t="s">
        <v>785</v>
      </c>
      <c r="S10" s="1491" t="s">
        <v>1670</v>
      </c>
      <c r="T10" s="1555"/>
      <c r="U10" s="1247"/>
      <c r="V10" s="1247"/>
      <c r="W10" s="1247"/>
      <c r="X10" s="1247"/>
      <c r="Y10" s="1247"/>
      <c r="Z10" s="1247"/>
      <c r="AA10" s="1247"/>
    </row>
    <row r="11" spans="2:27" s="175" customFormat="1" ht="46.8" x14ac:dyDescent="0.3">
      <c r="B11" s="1482"/>
      <c r="C11" s="1483"/>
      <c r="D11" s="1483"/>
      <c r="E11" s="1483"/>
      <c r="F11" s="1483"/>
      <c r="G11" s="1483"/>
      <c r="H11" s="1483"/>
      <c r="I11" s="1483"/>
      <c r="J11" s="1484"/>
      <c r="K11" s="1495"/>
      <c r="L11" s="1484"/>
      <c r="M11" s="1490"/>
      <c r="N11" s="1201" t="s">
        <v>499</v>
      </c>
      <c r="O11" s="1201" t="s">
        <v>500</v>
      </c>
      <c r="P11" s="1105" t="s">
        <v>1534</v>
      </c>
      <c r="Q11" s="831" t="s">
        <v>1253</v>
      </c>
      <c r="R11" s="1490"/>
      <c r="S11" s="1201" t="s">
        <v>500</v>
      </c>
      <c r="T11" s="1170" t="s">
        <v>1671</v>
      </c>
      <c r="U11" s="1247"/>
      <c r="V11" s="1247"/>
      <c r="W11" s="1247"/>
      <c r="X11" s="1247"/>
      <c r="Y11" s="1247"/>
      <c r="Z11" s="1247"/>
      <c r="AA11" s="1247"/>
    </row>
    <row r="12" spans="2:27" s="175" customFormat="1" ht="19.5" customHeight="1" x14ac:dyDescent="0.3">
      <c r="B12" s="1485">
        <v>1</v>
      </c>
      <c r="C12" s="1486"/>
      <c r="D12" s="1486"/>
      <c r="E12" s="1486"/>
      <c r="F12" s="1486"/>
      <c r="G12" s="1486"/>
      <c r="H12" s="1486"/>
      <c r="I12" s="1486"/>
      <c r="J12" s="1487"/>
      <c r="K12" s="1496">
        <v>2</v>
      </c>
      <c r="L12" s="1435"/>
      <c r="M12" s="832">
        <v>3</v>
      </c>
      <c r="N12" s="832">
        <v>4</v>
      </c>
      <c r="O12" s="832">
        <v>5</v>
      </c>
      <c r="P12" s="833">
        <v>6</v>
      </c>
      <c r="Q12" s="1224">
        <v>7</v>
      </c>
      <c r="R12" s="1303">
        <v>8</v>
      </c>
      <c r="S12" s="1303">
        <v>8</v>
      </c>
      <c r="T12" s="1314">
        <v>9</v>
      </c>
      <c r="U12" s="1247"/>
      <c r="V12" s="1247"/>
      <c r="W12" s="1247"/>
      <c r="X12" s="1247"/>
      <c r="Y12" s="1247"/>
      <c r="Z12" s="1247"/>
      <c r="AA12" s="1247"/>
    </row>
    <row r="13" spans="2:27" x14ac:dyDescent="0.3">
      <c r="B13" s="1433" t="s">
        <v>1250</v>
      </c>
      <c r="C13" s="1434"/>
      <c r="D13" s="1434"/>
      <c r="E13" s="1434"/>
      <c r="F13" s="1434"/>
      <c r="G13" s="1434"/>
      <c r="H13" s="1434"/>
      <c r="I13" s="1434"/>
      <c r="J13" s="1434"/>
      <c r="K13" s="1434"/>
      <c r="L13" s="1435"/>
      <c r="M13" s="835"/>
      <c r="N13" s="836"/>
      <c r="O13" s="836"/>
      <c r="P13" s="1286">
        <f>P14</f>
        <v>13708357790</v>
      </c>
      <c r="Q13" s="1225"/>
      <c r="R13" s="1225"/>
      <c r="S13" s="1225"/>
      <c r="T13" s="1380">
        <f>T14</f>
        <v>15449000000</v>
      </c>
      <c r="U13" s="1248"/>
      <c r="V13" s="1248"/>
      <c r="W13" s="1248"/>
      <c r="X13" s="1248"/>
      <c r="Y13" s="1248"/>
      <c r="Z13" s="1248"/>
      <c r="AA13" s="1248"/>
    </row>
    <row r="14" spans="2:27" s="175" customFormat="1" x14ac:dyDescent="0.3">
      <c r="B14" s="1598">
        <v>1</v>
      </c>
      <c r="C14" s="1599"/>
      <c r="D14" s="1599"/>
      <c r="E14" s="1600"/>
      <c r="F14" s="1296" t="s">
        <v>1255</v>
      </c>
      <c r="G14" s="1296" t="s">
        <v>1261</v>
      </c>
      <c r="H14" s="1601" t="s">
        <v>1517</v>
      </c>
      <c r="I14" s="1602"/>
      <c r="J14" s="1602"/>
      <c r="K14" s="1602"/>
      <c r="L14" s="1603"/>
      <c r="M14" s="1297"/>
      <c r="N14" s="1297"/>
      <c r="O14" s="1298"/>
      <c r="P14" s="1299">
        <f>P15+P25+P32+P35+P38+P50+P44+P61+P72</f>
        <v>13708357790</v>
      </c>
      <c r="Q14" s="1320"/>
      <c r="R14" s="1321"/>
      <c r="S14" s="1320"/>
      <c r="T14" s="1351">
        <f>T15+T25+T32+T35+T38+T50+T44+T61+T72</f>
        <v>15449000000</v>
      </c>
      <c r="U14" s="1247"/>
      <c r="V14" s="1247"/>
      <c r="W14" s="1247"/>
      <c r="X14" s="1247"/>
      <c r="Y14" s="1247"/>
      <c r="Z14" s="1247"/>
      <c r="AA14" s="1247"/>
    </row>
    <row r="15" spans="2:27" s="175" customFormat="1" x14ac:dyDescent="0.3">
      <c r="B15" s="878">
        <v>1</v>
      </c>
      <c r="C15" s="879" t="s">
        <v>1255</v>
      </c>
      <c r="D15" s="879" t="s">
        <v>1261</v>
      </c>
      <c r="E15" s="879">
        <v>1</v>
      </c>
      <c r="F15" s="879" t="s">
        <v>1255</v>
      </c>
      <c r="G15" s="879" t="s">
        <v>1261</v>
      </c>
      <c r="H15" s="879" t="s">
        <v>1255</v>
      </c>
      <c r="I15" s="714" t="s">
        <v>1720</v>
      </c>
      <c r="J15" s="1451" t="s">
        <v>502</v>
      </c>
      <c r="K15" s="1452"/>
      <c r="L15" s="1453"/>
      <c r="M15" s="716" t="s">
        <v>503</v>
      </c>
      <c r="N15" s="720"/>
      <c r="O15" s="717"/>
      <c r="P15" s="1108">
        <f>SUM(P16:P24)</f>
        <v>498508216</v>
      </c>
      <c r="Q15" s="718"/>
      <c r="R15" s="1311"/>
      <c r="S15" s="718"/>
      <c r="T15" s="719">
        <f>SUM(T16:T23)</f>
        <v>958644436</v>
      </c>
      <c r="U15" s="1247"/>
      <c r="V15" s="1247"/>
      <c r="W15" s="1247"/>
      <c r="X15" s="1247"/>
      <c r="Y15" s="1247"/>
      <c r="Z15" s="1247"/>
      <c r="AA15" s="1247"/>
    </row>
    <row r="16" spans="2:27" s="914" customFormat="1" x14ac:dyDescent="0.3">
      <c r="B16" s="856">
        <v>1</v>
      </c>
      <c r="C16" s="857" t="s">
        <v>1255</v>
      </c>
      <c r="D16" s="857" t="s">
        <v>1261</v>
      </c>
      <c r="E16" s="857">
        <v>1</v>
      </c>
      <c r="F16" s="857" t="s">
        <v>1255</v>
      </c>
      <c r="G16" s="857" t="s">
        <v>1261</v>
      </c>
      <c r="H16" s="857" t="s">
        <v>1255</v>
      </c>
      <c r="I16" s="858" t="s">
        <v>1720</v>
      </c>
      <c r="J16" s="859" t="s">
        <v>1721</v>
      </c>
      <c r="K16" s="1457" t="s">
        <v>504</v>
      </c>
      <c r="L16" s="1458"/>
      <c r="M16" s="860" t="s">
        <v>13</v>
      </c>
      <c r="N16" s="861" t="s">
        <v>572</v>
      </c>
      <c r="O16" s="862" t="s">
        <v>29</v>
      </c>
      <c r="P16" s="1109">
        <v>3000000</v>
      </c>
      <c r="Q16" s="1226" t="s">
        <v>577</v>
      </c>
      <c r="R16" s="1304"/>
      <c r="S16" s="1259" t="str">
        <f>O16</f>
        <v>12 Bulan</v>
      </c>
      <c r="T16" s="1352">
        <v>3465000</v>
      </c>
    </row>
    <row r="17" spans="2:20" s="914" customFormat="1" x14ac:dyDescent="0.3">
      <c r="B17" s="842">
        <v>1</v>
      </c>
      <c r="C17" s="843" t="s">
        <v>1255</v>
      </c>
      <c r="D17" s="843" t="s">
        <v>1261</v>
      </c>
      <c r="E17" s="843">
        <v>1</v>
      </c>
      <c r="F17" s="843" t="s">
        <v>1255</v>
      </c>
      <c r="G17" s="843" t="s">
        <v>1261</v>
      </c>
      <c r="H17" s="843" t="s">
        <v>1255</v>
      </c>
      <c r="I17" s="858" t="s">
        <v>1720</v>
      </c>
      <c r="J17" s="859" t="s">
        <v>1722</v>
      </c>
      <c r="K17" s="1448" t="s">
        <v>1518</v>
      </c>
      <c r="L17" s="1449"/>
      <c r="M17" s="864" t="s">
        <v>1549</v>
      </c>
      <c r="N17" s="847" t="s">
        <v>572</v>
      </c>
      <c r="O17" s="848" t="s">
        <v>1673</v>
      </c>
      <c r="P17" s="1111">
        <v>183630846</v>
      </c>
      <c r="Q17" s="1227" t="s">
        <v>577</v>
      </c>
      <c r="R17" s="1305"/>
      <c r="S17" s="848" t="s">
        <v>1746</v>
      </c>
      <c r="T17" s="1353">
        <v>215424461</v>
      </c>
    </row>
    <row r="18" spans="2:20" s="914" customFormat="1" x14ac:dyDescent="0.3">
      <c r="B18" s="842">
        <v>1</v>
      </c>
      <c r="C18" s="843" t="s">
        <v>1255</v>
      </c>
      <c r="D18" s="843" t="s">
        <v>1261</v>
      </c>
      <c r="E18" s="843">
        <v>1</v>
      </c>
      <c r="F18" s="843" t="s">
        <v>1255</v>
      </c>
      <c r="G18" s="843" t="s">
        <v>1261</v>
      </c>
      <c r="H18" s="843" t="s">
        <v>1255</v>
      </c>
      <c r="I18" s="858" t="s">
        <v>1720</v>
      </c>
      <c r="J18" s="859" t="s">
        <v>1723</v>
      </c>
      <c r="K18" s="1448" t="s">
        <v>511</v>
      </c>
      <c r="L18" s="1449"/>
      <c r="M18" s="864" t="s">
        <v>1550</v>
      </c>
      <c r="N18" s="847" t="s">
        <v>572</v>
      </c>
      <c r="O18" s="862" t="s">
        <v>29</v>
      </c>
      <c r="P18" s="1111">
        <v>34355450</v>
      </c>
      <c r="Q18" s="1227" t="s">
        <v>577</v>
      </c>
      <c r="R18" s="1305"/>
      <c r="S18" s="1207" t="s">
        <v>1701</v>
      </c>
      <c r="T18" s="1353">
        <v>78277800</v>
      </c>
    </row>
    <row r="19" spans="2:20" s="914" customFormat="1" ht="31.2" x14ac:dyDescent="0.3">
      <c r="B19" s="842">
        <v>1</v>
      </c>
      <c r="C19" s="843" t="s">
        <v>1255</v>
      </c>
      <c r="D19" s="843" t="s">
        <v>1261</v>
      </c>
      <c r="E19" s="843">
        <v>1</v>
      </c>
      <c r="F19" s="843" t="s">
        <v>1255</v>
      </c>
      <c r="G19" s="843" t="s">
        <v>1261</v>
      </c>
      <c r="H19" s="843" t="s">
        <v>1255</v>
      </c>
      <c r="I19" s="858" t="s">
        <v>1720</v>
      </c>
      <c r="J19" s="859" t="s">
        <v>1724</v>
      </c>
      <c r="K19" s="1448" t="s">
        <v>1275</v>
      </c>
      <c r="L19" s="1449"/>
      <c r="M19" s="864" t="s">
        <v>1551</v>
      </c>
      <c r="N19" s="847" t="s">
        <v>572</v>
      </c>
      <c r="O19" s="862" t="s">
        <v>29</v>
      </c>
      <c r="P19" s="1111">
        <v>28999850</v>
      </c>
      <c r="Q19" s="1227" t="s">
        <v>577</v>
      </c>
      <c r="R19" s="1305"/>
      <c r="S19" s="1207" t="s">
        <v>1702</v>
      </c>
      <c r="T19" s="1353">
        <v>28999850</v>
      </c>
    </row>
    <row r="20" spans="2:20" s="914" customFormat="1" x14ac:dyDescent="0.3">
      <c r="B20" s="842">
        <v>1</v>
      </c>
      <c r="C20" s="843" t="s">
        <v>1255</v>
      </c>
      <c r="D20" s="843" t="s">
        <v>1261</v>
      </c>
      <c r="E20" s="843">
        <v>1</v>
      </c>
      <c r="F20" s="843" t="s">
        <v>1255</v>
      </c>
      <c r="G20" s="843" t="s">
        <v>1261</v>
      </c>
      <c r="H20" s="843" t="s">
        <v>1255</v>
      </c>
      <c r="I20" s="858" t="s">
        <v>1720</v>
      </c>
      <c r="J20" s="859" t="s">
        <v>1725</v>
      </c>
      <c r="K20" s="1448" t="s">
        <v>1519</v>
      </c>
      <c r="L20" s="1449"/>
      <c r="M20" s="864" t="s">
        <v>1552</v>
      </c>
      <c r="N20" s="847" t="s">
        <v>572</v>
      </c>
      <c r="O20" s="862" t="s">
        <v>29</v>
      </c>
      <c r="P20" s="1111">
        <v>9000000</v>
      </c>
      <c r="Q20" s="1227" t="s">
        <v>577</v>
      </c>
      <c r="R20" s="1305"/>
      <c r="S20" s="1207" t="s">
        <v>1703</v>
      </c>
      <c r="T20" s="1353">
        <v>9000000</v>
      </c>
    </row>
    <row r="21" spans="2:20" s="914" customFormat="1" ht="98.25" customHeight="1" x14ac:dyDescent="0.3">
      <c r="B21" s="842">
        <v>1</v>
      </c>
      <c r="C21" s="843" t="s">
        <v>1255</v>
      </c>
      <c r="D21" s="843" t="s">
        <v>1261</v>
      </c>
      <c r="E21" s="843">
        <v>1</v>
      </c>
      <c r="F21" s="843" t="s">
        <v>1255</v>
      </c>
      <c r="G21" s="843" t="s">
        <v>1261</v>
      </c>
      <c r="H21" s="843" t="s">
        <v>1255</v>
      </c>
      <c r="I21" s="858" t="s">
        <v>1720</v>
      </c>
      <c r="J21" s="859" t="s">
        <v>1726</v>
      </c>
      <c r="K21" s="1448" t="s">
        <v>1520</v>
      </c>
      <c r="L21" s="1449"/>
      <c r="M21" s="864" t="s">
        <v>1553</v>
      </c>
      <c r="N21" s="847" t="s">
        <v>572</v>
      </c>
      <c r="O21" s="848" t="s">
        <v>1674</v>
      </c>
      <c r="P21" s="1111">
        <v>9291000</v>
      </c>
      <c r="Q21" s="1227" t="s">
        <v>577</v>
      </c>
      <c r="R21" s="1305"/>
      <c r="S21" s="1207" t="s">
        <v>1704</v>
      </c>
      <c r="T21" s="1353">
        <v>9291000</v>
      </c>
    </row>
    <row r="22" spans="2:20" s="914" customFormat="1" ht="48.75" customHeight="1" x14ac:dyDescent="0.3">
      <c r="B22" s="842">
        <v>1</v>
      </c>
      <c r="C22" s="843" t="s">
        <v>1255</v>
      </c>
      <c r="D22" s="843" t="s">
        <v>1261</v>
      </c>
      <c r="E22" s="843">
        <v>1</v>
      </c>
      <c r="F22" s="843" t="s">
        <v>1255</v>
      </c>
      <c r="G22" s="843" t="s">
        <v>1261</v>
      </c>
      <c r="H22" s="843" t="s">
        <v>1255</v>
      </c>
      <c r="I22" s="858" t="s">
        <v>1720</v>
      </c>
      <c r="J22" s="859" t="s">
        <v>1727</v>
      </c>
      <c r="K22" s="1448" t="s">
        <v>1521</v>
      </c>
      <c r="L22" s="1449"/>
      <c r="M22" s="866" t="s">
        <v>1554</v>
      </c>
      <c r="N22" s="847" t="s">
        <v>1545</v>
      </c>
      <c r="O22" s="848" t="s">
        <v>344</v>
      </c>
      <c r="P22" s="1110">
        <v>192231070</v>
      </c>
      <c r="Q22" s="1227" t="s">
        <v>577</v>
      </c>
      <c r="R22" s="1306"/>
      <c r="S22" s="1207" t="s">
        <v>1747</v>
      </c>
      <c r="T22" s="1353">
        <v>576186325</v>
      </c>
    </row>
    <row r="23" spans="2:20" s="914" customFormat="1" x14ac:dyDescent="0.3">
      <c r="B23" s="842">
        <v>1</v>
      </c>
      <c r="C23" s="843" t="s">
        <v>1255</v>
      </c>
      <c r="D23" s="843" t="s">
        <v>1261</v>
      </c>
      <c r="E23" s="843">
        <v>1</v>
      </c>
      <c r="F23" s="843" t="s">
        <v>1255</v>
      </c>
      <c r="G23" s="843" t="s">
        <v>1261</v>
      </c>
      <c r="H23" s="843" t="s">
        <v>1255</v>
      </c>
      <c r="I23" s="858" t="s">
        <v>1720</v>
      </c>
      <c r="J23" s="859" t="s">
        <v>1728</v>
      </c>
      <c r="K23" s="1448" t="s">
        <v>1288</v>
      </c>
      <c r="L23" s="1449"/>
      <c r="M23" s="1200" t="s">
        <v>528</v>
      </c>
      <c r="N23" s="847" t="s">
        <v>572</v>
      </c>
      <c r="O23" s="848" t="s">
        <v>1675</v>
      </c>
      <c r="P23" s="1111">
        <v>38000000</v>
      </c>
      <c r="Q23" s="1227" t="s">
        <v>577</v>
      </c>
      <c r="R23" s="1305"/>
      <c r="S23" s="848" t="s">
        <v>1675</v>
      </c>
      <c r="T23" s="1353">
        <v>38000000</v>
      </c>
    </row>
    <row r="24" spans="2:20" s="914" customFormat="1" x14ac:dyDescent="0.3">
      <c r="B24" s="874"/>
      <c r="C24" s="875"/>
      <c r="D24" s="875"/>
      <c r="E24" s="875"/>
      <c r="F24" s="875"/>
      <c r="G24" s="875"/>
      <c r="H24" s="875"/>
      <c r="I24" s="865"/>
      <c r="J24" s="865"/>
      <c r="K24" s="1472"/>
      <c r="L24" s="1473"/>
      <c r="M24" s="870"/>
      <c r="N24" s="871"/>
      <c r="O24" s="876"/>
      <c r="P24" s="1110"/>
      <c r="Q24" s="1228"/>
      <c r="R24" s="1306"/>
      <c r="S24" s="1325"/>
      <c r="T24" s="1239"/>
    </row>
    <row r="25" spans="2:20" s="914" customFormat="1" x14ac:dyDescent="0.3">
      <c r="B25" s="878">
        <v>1</v>
      </c>
      <c r="C25" s="879" t="s">
        <v>1255</v>
      </c>
      <c r="D25" s="879" t="s">
        <v>1261</v>
      </c>
      <c r="E25" s="879">
        <v>1</v>
      </c>
      <c r="F25" s="879" t="s">
        <v>1255</v>
      </c>
      <c r="G25" s="879" t="s">
        <v>1261</v>
      </c>
      <c r="H25" s="879" t="s">
        <v>1255</v>
      </c>
      <c r="I25" s="880" t="s">
        <v>1729</v>
      </c>
      <c r="J25" s="1454" t="s">
        <v>532</v>
      </c>
      <c r="K25" s="1455"/>
      <c r="L25" s="1456"/>
      <c r="M25" s="881" t="s">
        <v>533</v>
      </c>
      <c r="N25" s="882"/>
      <c r="O25" s="883"/>
      <c r="P25" s="1112">
        <f>SUM(P26:P31)</f>
        <v>628365284</v>
      </c>
      <c r="Q25" s="884"/>
      <c r="R25" s="1312"/>
      <c r="S25" s="1300"/>
      <c r="T25" s="885">
        <f>SUM(T26:T31)</f>
        <v>880712084</v>
      </c>
    </row>
    <row r="26" spans="2:20" s="914" customFormat="1" ht="144.75" customHeight="1" x14ac:dyDescent="0.3">
      <c r="B26" s="842">
        <v>1</v>
      </c>
      <c r="C26" s="843" t="s">
        <v>1255</v>
      </c>
      <c r="D26" s="843" t="s">
        <v>1261</v>
      </c>
      <c r="E26" s="843">
        <v>1</v>
      </c>
      <c r="F26" s="843" t="s">
        <v>1255</v>
      </c>
      <c r="G26" s="843" t="s">
        <v>1261</v>
      </c>
      <c r="H26" s="843" t="s">
        <v>1255</v>
      </c>
      <c r="I26" s="858" t="s">
        <v>1729</v>
      </c>
      <c r="J26" s="859" t="s">
        <v>1730</v>
      </c>
      <c r="K26" s="1470" t="s">
        <v>1522</v>
      </c>
      <c r="L26" s="1471"/>
      <c r="M26" s="846" t="s">
        <v>42</v>
      </c>
      <c r="N26" s="847" t="s">
        <v>572</v>
      </c>
      <c r="O26" s="848" t="s">
        <v>1676</v>
      </c>
      <c r="P26" s="1109">
        <v>418225082</v>
      </c>
      <c r="Q26" s="1227" t="s">
        <v>577</v>
      </c>
      <c r="R26" s="1304"/>
      <c r="S26" s="1316" t="s">
        <v>1705</v>
      </c>
      <c r="T26" s="1352">
        <v>578911582</v>
      </c>
    </row>
    <row r="27" spans="2:20" s="914" customFormat="1" ht="31.2" x14ac:dyDescent="0.3">
      <c r="B27" s="842">
        <v>1</v>
      </c>
      <c r="C27" s="843" t="s">
        <v>1255</v>
      </c>
      <c r="D27" s="843" t="s">
        <v>1261</v>
      </c>
      <c r="E27" s="843">
        <v>1</v>
      </c>
      <c r="F27" s="843" t="s">
        <v>1255</v>
      </c>
      <c r="G27" s="843" t="s">
        <v>1261</v>
      </c>
      <c r="H27" s="843" t="s">
        <v>1255</v>
      </c>
      <c r="I27" s="858" t="s">
        <v>1729</v>
      </c>
      <c r="J27" s="859" t="s">
        <v>1731</v>
      </c>
      <c r="K27" s="1470" t="s">
        <v>1523</v>
      </c>
      <c r="L27" s="1471"/>
      <c r="M27" s="846" t="s">
        <v>1677</v>
      </c>
      <c r="N27" s="847" t="s">
        <v>572</v>
      </c>
      <c r="O27" s="848" t="s">
        <v>1678</v>
      </c>
      <c r="P27" s="1110">
        <v>119700000</v>
      </c>
      <c r="Q27" s="1227" t="s">
        <v>577</v>
      </c>
      <c r="R27" s="1306"/>
      <c r="S27" s="1207" t="s">
        <v>1706</v>
      </c>
      <c r="T27" s="1353">
        <v>210300000</v>
      </c>
    </row>
    <row r="28" spans="2:20" s="914" customFormat="1" x14ac:dyDescent="0.3">
      <c r="B28" s="842">
        <v>1</v>
      </c>
      <c r="C28" s="843" t="s">
        <v>1255</v>
      </c>
      <c r="D28" s="843" t="s">
        <v>1261</v>
      </c>
      <c r="E28" s="843">
        <v>1</v>
      </c>
      <c r="F28" s="843" t="s">
        <v>1255</v>
      </c>
      <c r="G28" s="843" t="s">
        <v>1261</v>
      </c>
      <c r="H28" s="843"/>
      <c r="I28" s="844"/>
      <c r="J28" s="845"/>
      <c r="K28" s="1470" t="s">
        <v>1524</v>
      </c>
      <c r="L28" s="1471"/>
      <c r="M28" s="890" t="s">
        <v>1555</v>
      </c>
      <c r="N28" s="847" t="s">
        <v>572</v>
      </c>
      <c r="O28" s="848" t="s">
        <v>1614</v>
      </c>
      <c r="P28" s="1110">
        <v>0</v>
      </c>
      <c r="Q28" s="1227" t="s">
        <v>577</v>
      </c>
      <c r="R28" s="1306"/>
      <c r="S28" s="1207" t="s">
        <v>279</v>
      </c>
      <c r="T28" s="1353">
        <v>0</v>
      </c>
    </row>
    <row r="29" spans="2:20" s="914" customFormat="1" ht="48.75" customHeight="1" x14ac:dyDescent="0.3">
      <c r="B29" s="842">
        <v>1</v>
      </c>
      <c r="C29" s="843" t="s">
        <v>1255</v>
      </c>
      <c r="D29" s="843" t="s">
        <v>1261</v>
      </c>
      <c r="E29" s="843">
        <v>1</v>
      </c>
      <c r="F29" s="843" t="s">
        <v>1255</v>
      </c>
      <c r="G29" s="843" t="s">
        <v>1261</v>
      </c>
      <c r="H29" s="843" t="s">
        <v>1255</v>
      </c>
      <c r="I29" s="858" t="s">
        <v>1729</v>
      </c>
      <c r="J29" s="859" t="s">
        <v>1724</v>
      </c>
      <c r="K29" s="1470" t="s">
        <v>1525</v>
      </c>
      <c r="L29" s="1471"/>
      <c r="M29" s="846" t="s">
        <v>1556</v>
      </c>
      <c r="N29" s="847" t="s">
        <v>572</v>
      </c>
      <c r="O29" s="848" t="s">
        <v>1679</v>
      </c>
      <c r="P29" s="1110">
        <v>6800000</v>
      </c>
      <c r="Q29" s="1227" t="s">
        <v>577</v>
      </c>
      <c r="R29" s="1306"/>
      <c r="S29" s="1207" t="s">
        <v>1707</v>
      </c>
      <c r="T29" s="1353">
        <v>15200000</v>
      </c>
    </row>
    <row r="30" spans="2:20" s="914" customFormat="1" ht="48.75" customHeight="1" x14ac:dyDescent="0.3">
      <c r="B30" s="842">
        <v>1</v>
      </c>
      <c r="C30" s="843" t="s">
        <v>1255</v>
      </c>
      <c r="D30" s="843" t="s">
        <v>1261</v>
      </c>
      <c r="E30" s="843">
        <v>1</v>
      </c>
      <c r="F30" s="843" t="s">
        <v>1255</v>
      </c>
      <c r="G30" s="843" t="s">
        <v>1261</v>
      </c>
      <c r="H30" s="843" t="s">
        <v>1255</v>
      </c>
      <c r="I30" s="858" t="s">
        <v>1729</v>
      </c>
      <c r="J30" s="859" t="s">
        <v>1737</v>
      </c>
      <c r="K30" s="1445" t="s">
        <v>1533</v>
      </c>
      <c r="L30" s="1445"/>
      <c r="M30" s="864" t="s">
        <v>1559</v>
      </c>
      <c r="N30" s="847" t="s">
        <v>572</v>
      </c>
      <c r="O30" s="848" t="s">
        <v>29</v>
      </c>
      <c r="P30" s="1111">
        <v>83640202</v>
      </c>
      <c r="Q30" s="1227" t="s">
        <v>577</v>
      </c>
      <c r="R30" s="1305"/>
      <c r="S30" s="1301" t="str">
        <f>O30</f>
        <v>12 Bulan</v>
      </c>
      <c r="T30" s="1267">
        <v>76300502</v>
      </c>
    </row>
    <row r="31" spans="2:20" s="914" customFormat="1" x14ac:dyDescent="0.3">
      <c r="B31" s="874"/>
      <c r="C31" s="875"/>
      <c r="D31" s="875"/>
      <c r="E31" s="875"/>
      <c r="F31" s="875"/>
      <c r="G31" s="875"/>
      <c r="H31" s="875"/>
      <c r="I31" s="865"/>
      <c r="J31" s="865"/>
      <c r="K31" s="1472"/>
      <c r="L31" s="1473"/>
      <c r="M31" s="870"/>
      <c r="N31" s="871"/>
      <c r="O31" s="876"/>
      <c r="P31" s="1110"/>
      <c r="Q31" s="1228"/>
      <c r="R31" s="1306"/>
      <c r="S31" s="1325"/>
      <c r="T31" s="1322"/>
    </row>
    <row r="32" spans="2:20" s="911" customFormat="1" x14ac:dyDescent="0.3">
      <c r="B32" s="878">
        <v>1</v>
      </c>
      <c r="C32" s="879" t="s">
        <v>1255</v>
      </c>
      <c r="D32" s="879" t="s">
        <v>1261</v>
      </c>
      <c r="E32" s="879">
        <v>1</v>
      </c>
      <c r="F32" s="879" t="s">
        <v>1255</v>
      </c>
      <c r="G32" s="879" t="s">
        <v>1261</v>
      </c>
      <c r="H32" s="879" t="s">
        <v>1255</v>
      </c>
      <c r="I32" s="880" t="s">
        <v>1732</v>
      </c>
      <c r="J32" s="1442" t="s">
        <v>550</v>
      </c>
      <c r="K32" s="1443"/>
      <c r="L32" s="1444"/>
      <c r="M32" s="881" t="s">
        <v>551</v>
      </c>
      <c r="N32" s="893"/>
      <c r="O32" s="883"/>
      <c r="P32" s="1112">
        <f>P33</f>
        <v>79315200</v>
      </c>
      <c r="Q32" s="884"/>
      <c r="R32" s="1312"/>
      <c r="S32" s="1323">
        <f t="shared" ref="S32:S33" si="0">O32</f>
        <v>0</v>
      </c>
      <c r="T32" s="885">
        <f>T33</f>
        <v>79315200</v>
      </c>
    </row>
    <row r="33" spans="2:20" s="914" customFormat="1" ht="31.2" x14ac:dyDescent="0.3">
      <c r="B33" s="842">
        <v>1</v>
      </c>
      <c r="C33" s="843" t="s">
        <v>1255</v>
      </c>
      <c r="D33" s="843" t="s">
        <v>1261</v>
      </c>
      <c r="E33" s="843">
        <v>1</v>
      </c>
      <c r="F33" s="843" t="s">
        <v>1255</v>
      </c>
      <c r="G33" s="843" t="s">
        <v>1261</v>
      </c>
      <c r="H33" s="896" t="s">
        <v>1255</v>
      </c>
      <c r="I33" s="858" t="s">
        <v>1732</v>
      </c>
      <c r="J33" s="859" t="s">
        <v>1721</v>
      </c>
      <c r="K33" s="1457" t="s">
        <v>552</v>
      </c>
      <c r="L33" s="1458"/>
      <c r="M33" s="860" t="s">
        <v>1557</v>
      </c>
      <c r="N33" s="861" t="s">
        <v>572</v>
      </c>
      <c r="O33" s="862" t="s">
        <v>1680</v>
      </c>
      <c r="P33" s="1109">
        <v>79315200</v>
      </c>
      <c r="Q33" s="1226" t="s">
        <v>577</v>
      </c>
      <c r="R33" s="1304"/>
      <c r="S33" s="1315" t="str">
        <f t="shared" si="0"/>
        <v>102 Orang</v>
      </c>
      <c r="T33" s="1348">
        <v>79315200</v>
      </c>
    </row>
    <row r="34" spans="2:20" s="914" customFormat="1" x14ac:dyDescent="0.3">
      <c r="B34" s="874"/>
      <c r="C34" s="875"/>
      <c r="D34" s="875"/>
      <c r="E34" s="875"/>
      <c r="F34" s="875"/>
      <c r="G34" s="875"/>
      <c r="H34" s="875"/>
      <c r="I34" s="865"/>
      <c r="J34" s="865"/>
      <c r="K34" s="1472"/>
      <c r="L34" s="1473"/>
      <c r="M34" s="866"/>
      <c r="N34" s="871"/>
      <c r="O34" s="876"/>
      <c r="P34" s="1110"/>
      <c r="Q34" s="1228"/>
      <c r="R34" s="1306"/>
      <c r="S34" s="1316"/>
      <c r="T34" s="1324"/>
    </row>
    <row r="35" spans="2:20" s="911" customFormat="1" x14ac:dyDescent="0.3">
      <c r="B35" s="878">
        <v>1</v>
      </c>
      <c r="C35" s="879" t="s">
        <v>1255</v>
      </c>
      <c r="D35" s="879" t="s">
        <v>1261</v>
      </c>
      <c r="E35" s="879">
        <v>1</v>
      </c>
      <c r="F35" s="879" t="s">
        <v>1255</v>
      </c>
      <c r="G35" s="879" t="s">
        <v>1261</v>
      </c>
      <c r="H35" s="879" t="s">
        <v>1255</v>
      </c>
      <c r="I35" s="880" t="s">
        <v>1733</v>
      </c>
      <c r="J35" s="1442" t="s">
        <v>1526</v>
      </c>
      <c r="K35" s="1443"/>
      <c r="L35" s="1444"/>
      <c r="M35" s="881" t="s">
        <v>555</v>
      </c>
      <c r="N35" s="893"/>
      <c r="O35" s="883"/>
      <c r="P35" s="1112">
        <f>P36</f>
        <v>66088000</v>
      </c>
      <c r="Q35" s="884"/>
      <c r="R35" s="1312"/>
      <c r="S35" s="1323"/>
      <c r="T35" s="885">
        <f>T36</f>
        <v>66088000</v>
      </c>
    </row>
    <row r="36" spans="2:20" s="911" customFormat="1" ht="93.6" x14ac:dyDescent="0.3">
      <c r="B36" s="895"/>
      <c r="C36" s="896">
        <v>1</v>
      </c>
      <c r="D36" s="896" t="s">
        <v>1255</v>
      </c>
      <c r="E36" s="896">
        <v>1</v>
      </c>
      <c r="F36" s="896" t="s">
        <v>1255</v>
      </c>
      <c r="G36" s="896" t="s">
        <v>1261</v>
      </c>
      <c r="H36" s="896" t="s">
        <v>1255</v>
      </c>
      <c r="I36" s="859" t="s">
        <v>1733</v>
      </c>
      <c r="J36" s="859" t="s">
        <v>1721</v>
      </c>
      <c r="K36" s="1457" t="s">
        <v>1527</v>
      </c>
      <c r="L36" s="1458"/>
      <c r="M36" s="860" t="s">
        <v>1558</v>
      </c>
      <c r="N36" s="861" t="s">
        <v>572</v>
      </c>
      <c r="O36" s="862" t="s">
        <v>1681</v>
      </c>
      <c r="P36" s="1109">
        <v>66088000</v>
      </c>
      <c r="Q36" s="1226" t="s">
        <v>577</v>
      </c>
      <c r="R36" s="1304"/>
      <c r="S36" s="862" t="s">
        <v>1681</v>
      </c>
      <c r="T36" s="1348">
        <v>66088000</v>
      </c>
    </row>
    <row r="37" spans="2:20" s="911" customFormat="1" x14ac:dyDescent="0.3">
      <c r="B37" s="1361"/>
      <c r="C37" s="1362"/>
      <c r="D37" s="1362"/>
      <c r="E37" s="1362"/>
      <c r="F37" s="1362"/>
      <c r="G37" s="1362"/>
      <c r="H37" s="1362"/>
      <c r="I37" s="1363"/>
      <c r="J37" s="1363"/>
      <c r="K37" s="1594"/>
      <c r="L37" s="1595"/>
      <c r="M37" s="1364"/>
      <c r="N37" s="1365"/>
      <c r="O37" s="1366"/>
      <c r="P37" s="1367"/>
      <c r="Q37" s="1368"/>
      <c r="R37" s="1369"/>
      <c r="S37" s="1370"/>
      <c r="T37" s="1371"/>
    </row>
    <row r="38" spans="2:20" s="911" customFormat="1" x14ac:dyDescent="0.3">
      <c r="B38" s="878">
        <v>1</v>
      </c>
      <c r="C38" s="879" t="s">
        <v>1255</v>
      </c>
      <c r="D38" s="879" t="s">
        <v>1261</v>
      </c>
      <c r="E38" s="879">
        <v>1</v>
      </c>
      <c r="F38" s="879" t="s">
        <v>1255</v>
      </c>
      <c r="G38" s="879" t="s">
        <v>1261</v>
      </c>
      <c r="H38" s="879" t="s">
        <v>1255</v>
      </c>
      <c r="I38" s="880" t="s">
        <v>1734</v>
      </c>
      <c r="J38" s="1442" t="s">
        <v>1528</v>
      </c>
      <c r="K38" s="1443"/>
      <c r="L38" s="1444"/>
      <c r="M38" s="881" t="s">
        <v>559</v>
      </c>
      <c r="N38" s="893"/>
      <c r="O38" s="883"/>
      <c r="P38" s="1112">
        <f>SUM(P39:P43)</f>
        <v>455723300</v>
      </c>
      <c r="Q38" s="884"/>
      <c r="R38" s="1312"/>
      <c r="S38" s="1323"/>
      <c r="T38" s="1349">
        <f>SUM(T39:T42)</f>
        <v>425968650</v>
      </c>
    </row>
    <row r="39" spans="2:20" s="911" customFormat="1" ht="31.2" x14ac:dyDescent="0.3">
      <c r="B39" s="842">
        <v>1</v>
      </c>
      <c r="C39" s="843" t="s">
        <v>1255</v>
      </c>
      <c r="D39" s="843" t="s">
        <v>1261</v>
      </c>
      <c r="E39" s="843">
        <v>1</v>
      </c>
      <c r="F39" s="843" t="s">
        <v>1255</v>
      </c>
      <c r="G39" s="843" t="s">
        <v>1261</v>
      </c>
      <c r="H39" s="902" t="s">
        <v>1255</v>
      </c>
      <c r="I39" s="859" t="s">
        <v>1734</v>
      </c>
      <c r="J39" s="859" t="s">
        <v>1721</v>
      </c>
      <c r="K39" s="1445" t="s">
        <v>1532</v>
      </c>
      <c r="L39" s="1445"/>
      <c r="M39" s="864" t="s">
        <v>1560</v>
      </c>
      <c r="N39" s="847" t="s">
        <v>572</v>
      </c>
      <c r="O39" s="848" t="s">
        <v>151</v>
      </c>
      <c r="P39" s="1111">
        <v>94179950</v>
      </c>
      <c r="Q39" s="1227" t="s">
        <v>577</v>
      </c>
      <c r="R39" s="1305"/>
      <c r="S39" s="848" t="s">
        <v>151</v>
      </c>
      <c r="T39" s="1239">
        <v>79243250</v>
      </c>
    </row>
    <row r="40" spans="2:20" s="914" customFormat="1" x14ac:dyDescent="0.3">
      <c r="B40" s="842">
        <v>1</v>
      </c>
      <c r="C40" s="843" t="s">
        <v>1255</v>
      </c>
      <c r="D40" s="843" t="s">
        <v>1261</v>
      </c>
      <c r="E40" s="843">
        <v>1</v>
      </c>
      <c r="F40" s="843" t="s">
        <v>1255</v>
      </c>
      <c r="G40" s="843" t="s">
        <v>1261</v>
      </c>
      <c r="H40" s="902" t="s">
        <v>1255</v>
      </c>
      <c r="I40" s="859" t="s">
        <v>1734</v>
      </c>
      <c r="J40" s="859" t="s">
        <v>1735</v>
      </c>
      <c r="K40" s="1445" t="s">
        <v>1306</v>
      </c>
      <c r="L40" s="1445"/>
      <c r="M40" s="864" t="s">
        <v>1623</v>
      </c>
      <c r="N40" s="847" t="s">
        <v>572</v>
      </c>
      <c r="O40" s="848" t="s">
        <v>29</v>
      </c>
      <c r="P40" s="1111">
        <v>218274550</v>
      </c>
      <c r="Q40" s="1227" t="s">
        <v>577</v>
      </c>
      <c r="R40" s="1305"/>
      <c r="S40" s="1301" t="str">
        <f>O40</f>
        <v>12 Bulan</v>
      </c>
      <c r="T40" s="1267">
        <v>217500000</v>
      </c>
    </row>
    <row r="41" spans="2:20" s="914" customFormat="1" ht="31.2" x14ac:dyDescent="0.3">
      <c r="B41" s="842">
        <v>1</v>
      </c>
      <c r="C41" s="843" t="s">
        <v>1255</v>
      </c>
      <c r="D41" s="843" t="s">
        <v>1261</v>
      </c>
      <c r="E41" s="843">
        <v>1</v>
      </c>
      <c r="F41" s="843" t="s">
        <v>1255</v>
      </c>
      <c r="G41" s="843" t="s">
        <v>1261</v>
      </c>
      <c r="H41" s="896" t="s">
        <v>1255</v>
      </c>
      <c r="I41" s="859" t="s">
        <v>1734</v>
      </c>
      <c r="J41" s="859" t="s">
        <v>1722</v>
      </c>
      <c r="K41" s="1593" t="s">
        <v>1529</v>
      </c>
      <c r="L41" s="1593"/>
      <c r="M41" s="860" t="s">
        <v>1622</v>
      </c>
      <c r="N41" s="847" t="s">
        <v>572</v>
      </c>
      <c r="O41" s="862" t="s">
        <v>354</v>
      </c>
      <c r="P41" s="1109">
        <v>50000000</v>
      </c>
      <c r="Q41" s="1226" t="s">
        <v>577</v>
      </c>
      <c r="R41" s="1335"/>
      <c r="S41" s="862" t="s">
        <v>354</v>
      </c>
      <c r="T41" s="1267">
        <v>43630000</v>
      </c>
    </row>
    <row r="42" spans="2:20" s="914" customFormat="1" ht="31.2" x14ac:dyDescent="0.3">
      <c r="B42" s="842">
        <v>1</v>
      </c>
      <c r="C42" s="843" t="s">
        <v>1255</v>
      </c>
      <c r="D42" s="843" t="s">
        <v>1261</v>
      </c>
      <c r="E42" s="843">
        <v>1</v>
      </c>
      <c r="F42" s="843" t="s">
        <v>1255</v>
      </c>
      <c r="G42" s="843" t="s">
        <v>1261</v>
      </c>
      <c r="H42" s="896" t="s">
        <v>1255</v>
      </c>
      <c r="I42" s="859" t="s">
        <v>1734</v>
      </c>
      <c r="J42" s="859" t="s">
        <v>1736</v>
      </c>
      <c r="K42" s="1445" t="s">
        <v>1531</v>
      </c>
      <c r="L42" s="1445"/>
      <c r="M42" s="864" t="s">
        <v>1624</v>
      </c>
      <c r="N42" s="847" t="s">
        <v>572</v>
      </c>
      <c r="O42" s="848" t="s">
        <v>29</v>
      </c>
      <c r="P42" s="1111">
        <v>93268800</v>
      </c>
      <c r="Q42" s="1227" t="s">
        <v>577</v>
      </c>
      <c r="R42" s="1305"/>
      <c r="S42" s="1301" t="s">
        <v>1745</v>
      </c>
      <c r="T42" s="1267">
        <v>85595400</v>
      </c>
    </row>
    <row r="43" spans="2:20" s="914" customFormat="1" x14ac:dyDescent="0.3">
      <c r="B43" s="874"/>
      <c r="C43" s="902"/>
      <c r="D43" s="902"/>
      <c r="E43" s="902"/>
      <c r="F43" s="902"/>
      <c r="G43" s="902"/>
      <c r="H43" s="902"/>
      <c r="I43" s="1199"/>
      <c r="J43" s="903"/>
      <c r="K43" s="1596"/>
      <c r="L43" s="1597"/>
      <c r="M43" s="904"/>
      <c r="N43" s="847"/>
      <c r="O43" s="905"/>
      <c r="P43" s="1114"/>
      <c r="Q43" s="1229"/>
      <c r="R43" s="1333"/>
      <c r="S43" s="1334"/>
      <c r="T43" s="1326"/>
    </row>
    <row r="44" spans="2:20" s="914" customFormat="1" x14ac:dyDescent="0.3">
      <c r="B44" s="878">
        <v>1</v>
      </c>
      <c r="C44" s="879" t="s">
        <v>1255</v>
      </c>
      <c r="D44" s="879" t="s">
        <v>1261</v>
      </c>
      <c r="E44" s="879">
        <v>1</v>
      </c>
      <c r="F44" s="879" t="s">
        <v>1255</v>
      </c>
      <c r="G44" s="879" t="s">
        <v>1261</v>
      </c>
      <c r="H44" s="879" t="s">
        <v>1255</v>
      </c>
      <c r="I44" s="1357" t="s">
        <v>1738</v>
      </c>
      <c r="J44" s="1571" t="s">
        <v>1535</v>
      </c>
      <c r="K44" s="1572"/>
      <c r="L44" s="1573"/>
      <c r="M44" s="1289"/>
      <c r="N44" s="1292"/>
      <c r="O44" s="1293"/>
      <c r="P44" s="1291">
        <f>SUM(P45:P49)</f>
        <v>4874386039</v>
      </c>
      <c r="Q44" s="1318"/>
      <c r="R44" s="1191"/>
      <c r="S44" s="1319"/>
      <c r="T44" s="1187">
        <f>SUM(T45:T49)</f>
        <v>0</v>
      </c>
    </row>
    <row r="45" spans="2:20" s="914" customFormat="1" ht="31.2" x14ac:dyDescent="0.3">
      <c r="B45" s="842">
        <v>1</v>
      </c>
      <c r="C45" s="843" t="s">
        <v>1255</v>
      </c>
      <c r="D45" s="843" t="s">
        <v>1261</v>
      </c>
      <c r="E45" s="843">
        <v>1</v>
      </c>
      <c r="F45" s="843" t="s">
        <v>1255</v>
      </c>
      <c r="G45" s="843" t="s">
        <v>1261</v>
      </c>
      <c r="H45" s="843" t="s">
        <v>1255</v>
      </c>
      <c r="I45" s="845" t="s">
        <v>1738</v>
      </c>
      <c r="J45" s="845" t="s">
        <v>1721</v>
      </c>
      <c r="K45" s="1556" t="s">
        <v>1641</v>
      </c>
      <c r="L45" s="1557"/>
      <c r="M45" s="1283" t="s">
        <v>1642</v>
      </c>
      <c r="N45" s="1203" t="s">
        <v>572</v>
      </c>
      <c r="O45" s="1213" t="s">
        <v>1693</v>
      </c>
      <c r="P45" s="1215">
        <v>200000000</v>
      </c>
      <c r="Q45" s="1235"/>
      <c r="R45" s="1309"/>
      <c r="S45" s="1302" t="s">
        <v>32</v>
      </c>
      <c r="T45" s="1346">
        <v>0</v>
      </c>
    </row>
    <row r="46" spans="2:20" s="914" customFormat="1" x14ac:dyDescent="0.3">
      <c r="B46" s="842">
        <v>1</v>
      </c>
      <c r="C46" s="843" t="s">
        <v>1255</v>
      </c>
      <c r="D46" s="843" t="s">
        <v>1261</v>
      </c>
      <c r="E46" s="843">
        <v>1</v>
      </c>
      <c r="F46" s="843" t="s">
        <v>1255</v>
      </c>
      <c r="G46" s="843" t="s">
        <v>1261</v>
      </c>
      <c r="H46" s="843" t="s">
        <v>1255</v>
      </c>
      <c r="I46" s="845" t="s">
        <v>1738</v>
      </c>
      <c r="J46" s="845" t="s">
        <v>1735</v>
      </c>
      <c r="K46" s="1558" t="s">
        <v>727</v>
      </c>
      <c r="L46" s="1559"/>
      <c r="M46" s="1283" t="s">
        <v>1692</v>
      </c>
      <c r="N46" s="1206" t="s">
        <v>572</v>
      </c>
      <c r="O46" s="1211" t="s">
        <v>1543</v>
      </c>
      <c r="P46" s="1214">
        <v>1200000000</v>
      </c>
      <c r="Q46" s="1234" t="s">
        <v>577</v>
      </c>
      <c r="R46" s="1308"/>
      <c r="S46" s="1302" t="s">
        <v>32</v>
      </c>
      <c r="T46" s="1344">
        <v>0</v>
      </c>
    </row>
    <row r="47" spans="2:20" s="914" customFormat="1" x14ac:dyDescent="0.3">
      <c r="B47" s="842">
        <v>1</v>
      </c>
      <c r="C47" s="843" t="s">
        <v>1255</v>
      </c>
      <c r="D47" s="843" t="s">
        <v>1261</v>
      </c>
      <c r="E47" s="843">
        <v>1</v>
      </c>
      <c r="F47" s="843" t="s">
        <v>1255</v>
      </c>
      <c r="G47" s="843" t="s">
        <v>1261</v>
      </c>
      <c r="H47" s="843" t="s">
        <v>1255</v>
      </c>
      <c r="I47" s="845" t="s">
        <v>1738</v>
      </c>
      <c r="J47" s="845" t="s">
        <v>1722</v>
      </c>
      <c r="K47" s="1574" t="s">
        <v>725</v>
      </c>
      <c r="L47" s="1575"/>
      <c r="M47" s="1356" t="s">
        <v>1691</v>
      </c>
      <c r="N47" s="1203" t="s">
        <v>572</v>
      </c>
      <c r="O47" s="1211" t="s">
        <v>1543</v>
      </c>
      <c r="P47" s="1212">
        <v>3474386039</v>
      </c>
      <c r="Q47" s="1233" t="s">
        <v>577</v>
      </c>
      <c r="R47" s="1307"/>
      <c r="S47" s="1302" t="s">
        <v>32</v>
      </c>
      <c r="T47" s="1346">
        <v>0</v>
      </c>
    </row>
    <row r="48" spans="2:20" s="914" customFormat="1" x14ac:dyDescent="0.3">
      <c r="B48" s="867"/>
      <c r="C48" s="868"/>
      <c r="D48" s="868"/>
      <c r="E48" s="868"/>
      <c r="F48" s="868"/>
      <c r="G48" s="868"/>
      <c r="H48" s="868"/>
      <c r="I48" s="869"/>
      <c r="J48" s="891"/>
      <c r="K48" s="1558" t="s">
        <v>1260</v>
      </c>
      <c r="L48" s="1559"/>
      <c r="M48" s="1283" t="s">
        <v>1643</v>
      </c>
      <c r="N48" s="1206" t="s">
        <v>32</v>
      </c>
      <c r="O48" s="1216" t="s">
        <v>32</v>
      </c>
      <c r="P48" s="1215">
        <v>0</v>
      </c>
      <c r="Q48" s="1235"/>
      <c r="R48" s="1309"/>
      <c r="S48" s="1302" t="s">
        <v>32</v>
      </c>
      <c r="T48" s="1346">
        <v>0</v>
      </c>
    </row>
    <row r="49" spans="2:22" s="914" customFormat="1" x14ac:dyDescent="0.3">
      <c r="B49" s="867"/>
      <c r="C49" s="868"/>
      <c r="D49" s="868"/>
      <c r="E49" s="868"/>
      <c r="F49" s="868"/>
      <c r="G49" s="868"/>
      <c r="H49" s="868"/>
      <c r="I49" s="869"/>
      <c r="J49" s="891"/>
      <c r="K49" s="1264"/>
      <c r="L49" s="1265"/>
      <c r="M49" s="1266"/>
      <c r="N49" s="1261"/>
      <c r="O49" s="1262"/>
      <c r="P49" s="1215"/>
      <c r="Q49" s="1235"/>
      <c r="R49" s="1309"/>
      <c r="S49" s="1342"/>
      <c r="T49" s="1343"/>
    </row>
    <row r="50" spans="2:22" s="1249" customFormat="1" x14ac:dyDescent="0.3">
      <c r="B50" s="1287">
        <v>1</v>
      </c>
      <c r="C50" s="879" t="s">
        <v>1255</v>
      </c>
      <c r="D50" s="879" t="s">
        <v>1261</v>
      </c>
      <c r="E50" s="879">
        <v>1</v>
      </c>
      <c r="F50" s="879" t="s">
        <v>1255</v>
      </c>
      <c r="G50" s="879" t="s">
        <v>1261</v>
      </c>
      <c r="H50" s="1288" t="s">
        <v>1255</v>
      </c>
      <c r="I50" s="1357" t="s">
        <v>1739</v>
      </c>
      <c r="J50" s="1584" t="s">
        <v>730</v>
      </c>
      <c r="K50" s="1585"/>
      <c r="L50" s="1586"/>
      <c r="M50" s="1289"/>
      <c r="N50" s="893"/>
      <c r="O50" s="1290"/>
      <c r="P50" s="1291">
        <f>SUM(P51:P60)</f>
        <v>1664760692</v>
      </c>
      <c r="Q50" s="1181"/>
      <c r="R50" s="1318"/>
      <c r="S50" s="1323">
        <f>O50</f>
        <v>0</v>
      </c>
      <c r="T50" s="885">
        <f>SUM(T51:T60)</f>
        <v>3310000000</v>
      </c>
      <c r="V50" s="1250"/>
    </row>
    <row r="51" spans="2:22" s="914" customFormat="1" ht="62.4" x14ac:dyDescent="0.3">
      <c r="B51" s="856">
        <v>1</v>
      </c>
      <c r="C51" s="857" t="s">
        <v>1255</v>
      </c>
      <c r="D51" s="857" t="s">
        <v>1261</v>
      </c>
      <c r="E51" s="857">
        <v>1</v>
      </c>
      <c r="F51" s="857" t="s">
        <v>1255</v>
      </c>
      <c r="G51" s="857" t="s">
        <v>1261</v>
      </c>
      <c r="H51" s="857" t="s">
        <v>1255</v>
      </c>
      <c r="I51" s="845" t="s">
        <v>1739</v>
      </c>
      <c r="J51" s="845" t="s">
        <v>1721</v>
      </c>
      <c r="K51" s="1587" t="s">
        <v>1435</v>
      </c>
      <c r="L51" s="1588"/>
      <c r="M51" s="1257" t="s">
        <v>1682</v>
      </c>
      <c r="N51" s="1203" t="s">
        <v>572</v>
      </c>
      <c r="O51" s="1204" t="s">
        <v>1683</v>
      </c>
      <c r="P51" s="1205">
        <v>350000000</v>
      </c>
      <c r="Q51" s="1230" t="s">
        <v>577</v>
      </c>
      <c r="R51" s="1203"/>
      <c r="S51" s="1315" t="s">
        <v>193</v>
      </c>
      <c r="T51" s="1239">
        <v>225000000</v>
      </c>
      <c r="V51" s="1251"/>
    </row>
    <row r="52" spans="2:22" s="914" customFormat="1" ht="47.25" customHeight="1" x14ac:dyDescent="0.3">
      <c r="B52" s="856">
        <v>1</v>
      </c>
      <c r="C52" s="857" t="s">
        <v>1255</v>
      </c>
      <c r="D52" s="857" t="s">
        <v>1261</v>
      </c>
      <c r="E52" s="857">
        <v>1</v>
      </c>
      <c r="F52" s="857" t="s">
        <v>1255</v>
      </c>
      <c r="G52" s="857" t="s">
        <v>1261</v>
      </c>
      <c r="H52" s="857" t="s">
        <v>1255</v>
      </c>
      <c r="I52" s="845" t="s">
        <v>1739</v>
      </c>
      <c r="J52" s="845" t="s">
        <v>1735</v>
      </c>
      <c r="K52" s="1589" t="s">
        <v>1631</v>
      </c>
      <c r="L52" s="1590"/>
      <c r="M52" s="1202" t="s">
        <v>1684</v>
      </c>
      <c r="N52" s="1206" t="s">
        <v>572</v>
      </c>
      <c r="O52" s="1207" t="s">
        <v>1685</v>
      </c>
      <c r="P52" s="1208">
        <v>69859700</v>
      </c>
      <c r="Q52" s="1231" t="s">
        <v>577</v>
      </c>
      <c r="R52" s="1206"/>
      <c r="S52" s="1207" t="s">
        <v>1708</v>
      </c>
      <c r="T52" s="1267">
        <v>70000000</v>
      </c>
      <c r="V52" s="1251"/>
    </row>
    <row r="53" spans="2:22" s="914" customFormat="1" ht="31.2" x14ac:dyDescent="0.3">
      <c r="B53" s="842">
        <v>1</v>
      </c>
      <c r="C53" s="843" t="s">
        <v>1255</v>
      </c>
      <c r="D53" s="843" t="s">
        <v>1261</v>
      </c>
      <c r="E53" s="843">
        <v>1</v>
      </c>
      <c r="F53" s="843" t="s">
        <v>1255</v>
      </c>
      <c r="G53" s="843" t="s">
        <v>1261</v>
      </c>
      <c r="H53" s="843" t="s">
        <v>1255</v>
      </c>
      <c r="I53" s="845" t="s">
        <v>1739</v>
      </c>
      <c r="J53" s="845" t="s">
        <v>1731</v>
      </c>
      <c r="K53" s="1591" t="s">
        <v>1567</v>
      </c>
      <c r="L53" s="1592"/>
      <c r="M53" s="1281" t="s">
        <v>1688</v>
      </c>
      <c r="N53" s="1209" t="s">
        <v>572</v>
      </c>
      <c r="O53" s="1207" t="s">
        <v>1689</v>
      </c>
      <c r="P53" s="1208">
        <v>69859700</v>
      </c>
      <c r="Q53" s="1231" t="s">
        <v>577</v>
      </c>
      <c r="R53" s="1206"/>
      <c r="S53" s="1207" t="s">
        <v>1708</v>
      </c>
      <c r="T53" s="1267">
        <v>75000000</v>
      </c>
      <c r="V53" s="1251"/>
    </row>
    <row r="54" spans="2:22" s="914" customFormat="1" ht="46.8" x14ac:dyDescent="0.3">
      <c r="B54" s="842">
        <v>1</v>
      </c>
      <c r="C54" s="843" t="s">
        <v>1255</v>
      </c>
      <c r="D54" s="843" t="s">
        <v>1261</v>
      </c>
      <c r="E54" s="843">
        <v>1</v>
      </c>
      <c r="F54" s="843" t="s">
        <v>1255</v>
      </c>
      <c r="G54" s="843" t="s">
        <v>1261</v>
      </c>
      <c r="H54" s="843" t="s">
        <v>1255</v>
      </c>
      <c r="I54" s="845" t="s">
        <v>1739</v>
      </c>
      <c r="J54" s="845" t="s">
        <v>1740</v>
      </c>
      <c r="K54" s="1567" t="s">
        <v>1632</v>
      </c>
      <c r="L54" s="1568"/>
      <c r="M54" s="1281" t="s">
        <v>1634</v>
      </c>
      <c r="N54" s="1209" t="s">
        <v>572</v>
      </c>
      <c r="O54" s="1207" t="s">
        <v>1690</v>
      </c>
      <c r="P54" s="1208">
        <v>175041292</v>
      </c>
      <c r="Q54" s="1231" t="s">
        <v>577</v>
      </c>
      <c r="R54" s="1206"/>
      <c r="S54" s="1207" t="s">
        <v>1709</v>
      </c>
      <c r="T54" s="1267">
        <v>195000000</v>
      </c>
      <c r="V54" s="1251"/>
    </row>
    <row r="55" spans="2:22" s="914" customFormat="1" ht="47.25" customHeight="1" x14ac:dyDescent="0.3">
      <c r="B55" s="842">
        <v>1</v>
      </c>
      <c r="C55" s="843" t="s">
        <v>1255</v>
      </c>
      <c r="D55" s="843" t="s">
        <v>1261</v>
      </c>
      <c r="E55" s="843">
        <v>1</v>
      </c>
      <c r="F55" s="843" t="s">
        <v>1255</v>
      </c>
      <c r="G55" s="843" t="s">
        <v>1261</v>
      </c>
      <c r="H55" s="843" t="s">
        <v>1255</v>
      </c>
      <c r="I55" s="845" t="s">
        <v>1739</v>
      </c>
      <c r="J55" s="845" t="s">
        <v>1723</v>
      </c>
      <c r="K55" s="1567" t="s">
        <v>1635</v>
      </c>
      <c r="L55" s="1568"/>
      <c r="M55" s="1281" t="s">
        <v>1636</v>
      </c>
      <c r="N55" s="1209" t="s">
        <v>572</v>
      </c>
      <c r="O55" s="1207" t="s">
        <v>193</v>
      </c>
      <c r="P55" s="1208">
        <v>200000000</v>
      </c>
      <c r="Q55" s="1231" t="s">
        <v>577</v>
      </c>
      <c r="R55" s="1206"/>
      <c r="S55" s="1207" t="s">
        <v>279</v>
      </c>
      <c r="T55" s="1267">
        <v>200000000</v>
      </c>
      <c r="V55" s="1251"/>
    </row>
    <row r="56" spans="2:22" s="914" customFormat="1" ht="31.5" customHeight="1" x14ac:dyDescent="0.3">
      <c r="B56" s="842">
        <v>1</v>
      </c>
      <c r="C56" s="843" t="s">
        <v>1255</v>
      </c>
      <c r="D56" s="843" t="s">
        <v>1261</v>
      </c>
      <c r="E56" s="843">
        <v>1</v>
      </c>
      <c r="F56" s="843" t="s">
        <v>1255</v>
      </c>
      <c r="G56" s="843" t="s">
        <v>1261</v>
      </c>
      <c r="H56" s="843" t="s">
        <v>1255</v>
      </c>
      <c r="I56" s="845" t="s">
        <v>1739</v>
      </c>
      <c r="J56" s="845" t="s">
        <v>1724</v>
      </c>
      <c r="K56" s="1569" t="s">
        <v>1637</v>
      </c>
      <c r="L56" s="1570"/>
      <c r="M56" s="1336" t="s">
        <v>1638</v>
      </c>
      <c r="N56" s="1209" t="s">
        <v>572</v>
      </c>
      <c r="O56" s="1337" t="s">
        <v>279</v>
      </c>
      <c r="P56" s="1338">
        <v>150000000</v>
      </c>
      <c r="Q56" s="1339" t="s">
        <v>577</v>
      </c>
      <c r="R56" s="1209"/>
      <c r="S56" s="1340" t="str">
        <f t="shared" ref="S56:S59" si="1">O56</f>
        <v>1 Dokumen</v>
      </c>
      <c r="T56" s="1324">
        <v>200000000</v>
      </c>
      <c r="V56" s="1251"/>
    </row>
    <row r="57" spans="2:22" s="914" customFormat="1" ht="31.5" customHeight="1" x14ac:dyDescent="0.3">
      <c r="B57" s="856">
        <v>1</v>
      </c>
      <c r="C57" s="857" t="s">
        <v>1255</v>
      </c>
      <c r="D57" s="857" t="s">
        <v>1261</v>
      </c>
      <c r="E57" s="857">
        <v>1</v>
      </c>
      <c r="F57" s="857" t="s">
        <v>1255</v>
      </c>
      <c r="G57" s="857" t="s">
        <v>1261</v>
      </c>
      <c r="H57" s="857" t="s">
        <v>1255</v>
      </c>
      <c r="I57" s="845" t="s">
        <v>1739</v>
      </c>
      <c r="J57" s="845" t="s">
        <v>1725</v>
      </c>
      <c r="K57" s="1565" t="s">
        <v>1686</v>
      </c>
      <c r="L57" s="1566"/>
      <c r="M57" s="1202" t="s">
        <v>1687</v>
      </c>
      <c r="N57" s="1206" t="s">
        <v>572</v>
      </c>
      <c r="O57" s="1207" t="s">
        <v>279</v>
      </c>
      <c r="P57" s="1208">
        <v>650000000</v>
      </c>
      <c r="Q57" s="1231" t="s">
        <v>577</v>
      </c>
      <c r="R57" s="1206"/>
      <c r="S57" s="1207" t="s">
        <v>279</v>
      </c>
      <c r="T57" s="1267">
        <v>750000000</v>
      </c>
      <c r="V57" s="1251"/>
    </row>
    <row r="58" spans="2:22" s="914" customFormat="1" ht="31.5" customHeight="1" x14ac:dyDescent="0.3">
      <c r="B58" s="842"/>
      <c r="C58" s="843"/>
      <c r="D58" s="843"/>
      <c r="E58" s="843"/>
      <c r="F58" s="843"/>
      <c r="G58" s="843"/>
      <c r="H58" s="843"/>
      <c r="I58" s="845"/>
      <c r="J58" s="845"/>
      <c r="K58" s="1578" t="s">
        <v>1710</v>
      </c>
      <c r="L58" s="1579"/>
      <c r="M58" s="1281" t="s">
        <v>1713</v>
      </c>
      <c r="N58" s="1209" t="s">
        <v>572</v>
      </c>
      <c r="O58" s="1337" t="s">
        <v>279</v>
      </c>
      <c r="P58" s="1208">
        <v>0</v>
      </c>
      <c r="Q58" s="1231"/>
      <c r="R58" s="1206"/>
      <c r="S58" s="1340" t="str">
        <f t="shared" si="1"/>
        <v>1 Dokumen</v>
      </c>
      <c r="T58" s="1267">
        <v>330000000</v>
      </c>
      <c r="V58" s="1251"/>
    </row>
    <row r="59" spans="2:22" s="914" customFormat="1" ht="31.2" x14ac:dyDescent="0.3">
      <c r="B59" s="842"/>
      <c r="C59" s="843"/>
      <c r="D59" s="843"/>
      <c r="E59" s="843"/>
      <c r="F59" s="843"/>
      <c r="G59" s="843"/>
      <c r="H59" s="843"/>
      <c r="I59" s="845"/>
      <c r="J59" s="845"/>
      <c r="K59" s="1578" t="s">
        <v>1711</v>
      </c>
      <c r="L59" s="1579"/>
      <c r="M59" s="1281" t="s">
        <v>1712</v>
      </c>
      <c r="N59" s="1206" t="s">
        <v>572</v>
      </c>
      <c r="O59" s="1207" t="s">
        <v>279</v>
      </c>
      <c r="P59" s="1208">
        <v>0</v>
      </c>
      <c r="Q59" s="1231"/>
      <c r="R59" s="1206"/>
      <c r="S59" s="1341" t="str">
        <f t="shared" si="1"/>
        <v>1 Dokumen</v>
      </c>
      <c r="T59" s="1267">
        <v>1265000000</v>
      </c>
      <c r="V59" s="1251"/>
    </row>
    <row r="60" spans="2:22" s="914" customFormat="1" x14ac:dyDescent="0.3">
      <c r="B60" s="1252"/>
      <c r="C60" s="1253"/>
      <c r="D60" s="1253"/>
      <c r="E60" s="1253"/>
      <c r="F60" s="1253"/>
      <c r="G60" s="1253"/>
      <c r="H60" s="1253"/>
      <c r="I60" s="1254"/>
      <c r="J60" s="1255"/>
      <c r="K60" s="1280"/>
      <c r="L60" s="1256"/>
      <c r="M60" s="1257"/>
      <c r="N60" s="1258"/>
      <c r="O60" s="1259"/>
      <c r="P60" s="1260"/>
      <c r="Q60" s="1232"/>
      <c r="R60" s="1258"/>
      <c r="S60" s="1331"/>
      <c r="T60" s="1332"/>
      <c r="V60" s="1251"/>
    </row>
    <row r="61" spans="2:22" s="1249" customFormat="1" x14ac:dyDescent="0.3">
      <c r="B61" s="1287">
        <v>1</v>
      </c>
      <c r="C61" s="1288" t="s">
        <v>1255</v>
      </c>
      <c r="D61" s="1288" t="s">
        <v>1261</v>
      </c>
      <c r="E61" s="1288">
        <v>1</v>
      </c>
      <c r="F61" s="1288" t="s">
        <v>1255</v>
      </c>
      <c r="G61" s="1288" t="s">
        <v>1261</v>
      </c>
      <c r="H61" s="1288" t="s">
        <v>1255</v>
      </c>
      <c r="I61" s="1357" t="s">
        <v>1741</v>
      </c>
      <c r="J61" s="1560" t="s">
        <v>745</v>
      </c>
      <c r="K61" s="1561"/>
      <c r="L61" s="1562"/>
      <c r="M61" s="1294"/>
      <c r="N61" s="1295"/>
      <c r="O61" s="1295"/>
      <c r="P61" s="1291">
        <f>SUM(P62:P71)</f>
        <v>4558211059</v>
      </c>
      <c r="Q61" s="1318"/>
      <c r="R61" s="1191"/>
      <c r="S61" s="1323"/>
      <c r="T61" s="885">
        <f>SUM(T62:T71)</f>
        <v>8891951630</v>
      </c>
      <c r="V61" s="1250"/>
    </row>
    <row r="62" spans="2:22" s="1249" customFormat="1" ht="31.2" x14ac:dyDescent="0.3">
      <c r="B62" s="856">
        <v>1</v>
      </c>
      <c r="C62" s="857" t="s">
        <v>1255</v>
      </c>
      <c r="D62" s="857" t="s">
        <v>1261</v>
      </c>
      <c r="E62" s="857">
        <v>1</v>
      </c>
      <c r="F62" s="857" t="s">
        <v>1255</v>
      </c>
      <c r="G62" s="857" t="s">
        <v>1261</v>
      </c>
      <c r="H62" s="857" t="s">
        <v>1255</v>
      </c>
      <c r="I62" s="1210"/>
      <c r="J62" s="845"/>
      <c r="K62" s="1563" t="s">
        <v>1442</v>
      </c>
      <c r="L62" s="1564"/>
      <c r="M62" s="1284" t="s">
        <v>1443</v>
      </c>
      <c r="N62" s="1206" t="s">
        <v>32</v>
      </c>
      <c r="O62" s="1216" t="s">
        <v>32</v>
      </c>
      <c r="P62" s="1215">
        <v>0</v>
      </c>
      <c r="Q62" s="1236" t="s">
        <v>577</v>
      </c>
      <c r="R62" s="1327"/>
      <c r="S62" s="1315" t="s">
        <v>32</v>
      </c>
      <c r="T62" s="1346">
        <v>0</v>
      </c>
      <c r="V62" s="1250"/>
    </row>
    <row r="63" spans="2:22" s="1263" customFormat="1" ht="31.2" x14ac:dyDescent="0.3">
      <c r="B63" s="856">
        <v>1</v>
      </c>
      <c r="C63" s="857" t="s">
        <v>1255</v>
      </c>
      <c r="D63" s="857" t="s">
        <v>1261</v>
      </c>
      <c r="E63" s="857">
        <v>1</v>
      </c>
      <c r="F63" s="857" t="s">
        <v>1255</v>
      </c>
      <c r="G63" s="857" t="s">
        <v>1261</v>
      </c>
      <c r="H63" s="857" t="s">
        <v>1255</v>
      </c>
      <c r="I63" s="1210"/>
      <c r="J63" s="845"/>
      <c r="K63" s="1565" t="s">
        <v>1440</v>
      </c>
      <c r="L63" s="1566"/>
      <c r="M63" s="1202" t="s">
        <v>1441</v>
      </c>
      <c r="N63" s="1206" t="s">
        <v>32</v>
      </c>
      <c r="O63" s="1216" t="s">
        <v>32</v>
      </c>
      <c r="P63" s="1215">
        <v>0</v>
      </c>
      <c r="Q63" s="1231" t="s">
        <v>577</v>
      </c>
      <c r="R63" s="1206"/>
      <c r="S63" s="1330"/>
      <c r="T63" s="1317"/>
      <c r="V63" s="1250"/>
    </row>
    <row r="64" spans="2:22" s="1263" customFormat="1" ht="31.5" customHeight="1" x14ac:dyDescent="0.3">
      <c r="B64" s="842">
        <v>1</v>
      </c>
      <c r="C64" s="843" t="s">
        <v>1255</v>
      </c>
      <c r="D64" s="843" t="s">
        <v>1261</v>
      </c>
      <c r="E64" s="843">
        <v>1</v>
      </c>
      <c r="F64" s="843" t="s">
        <v>1255</v>
      </c>
      <c r="G64" s="843" t="s">
        <v>1261</v>
      </c>
      <c r="H64" s="843" t="s">
        <v>1255</v>
      </c>
      <c r="I64" s="845" t="s">
        <v>1741</v>
      </c>
      <c r="J64" s="845" t="s">
        <v>1721</v>
      </c>
      <c r="K64" s="1556" t="s">
        <v>1645</v>
      </c>
      <c r="L64" s="1557"/>
      <c r="M64" s="1283" t="s">
        <v>1646</v>
      </c>
      <c r="N64" s="1206" t="s">
        <v>572</v>
      </c>
      <c r="O64" s="1207" t="s">
        <v>279</v>
      </c>
      <c r="P64" s="1208">
        <v>584262030</v>
      </c>
      <c r="Q64" s="1231" t="s">
        <v>577</v>
      </c>
      <c r="R64" s="1206"/>
      <c r="S64" s="1207" t="s">
        <v>151</v>
      </c>
      <c r="T64" s="1317">
        <v>1200000000</v>
      </c>
      <c r="V64" s="1250"/>
    </row>
    <row r="65" spans="1:22" s="1263" customFormat="1" ht="31.5" customHeight="1" x14ac:dyDescent="0.3">
      <c r="B65" s="856">
        <v>1</v>
      </c>
      <c r="C65" s="857" t="s">
        <v>1255</v>
      </c>
      <c r="D65" s="857" t="s">
        <v>1261</v>
      </c>
      <c r="E65" s="857">
        <v>1</v>
      </c>
      <c r="F65" s="857" t="s">
        <v>1255</v>
      </c>
      <c r="G65" s="857" t="s">
        <v>1261</v>
      </c>
      <c r="H65" s="857" t="s">
        <v>1255</v>
      </c>
      <c r="I65" s="845" t="s">
        <v>1741</v>
      </c>
      <c r="J65" s="845" t="s">
        <v>1735</v>
      </c>
      <c r="K65" s="1565" t="s">
        <v>1605</v>
      </c>
      <c r="L65" s="1566"/>
      <c r="M65" s="1283" t="s">
        <v>1644</v>
      </c>
      <c r="N65" s="1206" t="s">
        <v>572</v>
      </c>
      <c r="O65" s="1207" t="s">
        <v>1694</v>
      </c>
      <c r="P65" s="1208">
        <v>1605997594</v>
      </c>
      <c r="Q65" s="1231" t="s">
        <v>577</v>
      </c>
      <c r="R65" s="1206"/>
      <c r="S65" s="1301" t="s">
        <v>151</v>
      </c>
      <c r="T65" s="1267">
        <v>6791951630</v>
      </c>
      <c r="V65" s="1250"/>
    </row>
    <row r="66" spans="1:22" s="1263" customFormat="1" x14ac:dyDescent="0.3">
      <c r="B66" s="856">
        <v>1</v>
      </c>
      <c r="C66" s="857" t="s">
        <v>1255</v>
      </c>
      <c r="D66" s="857" t="s">
        <v>1261</v>
      </c>
      <c r="E66" s="857">
        <v>1</v>
      </c>
      <c r="F66" s="857" t="s">
        <v>1255</v>
      </c>
      <c r="G66" s="857" t="s">
        <v>1261</v>
      </c>
      <c r="H66" s="857" t="s">
        <v>1255</v>
      </c>
      <c r="I66" s="845"/>
      <c r="J66" s="845"/>
      <c r="K66" s="1556" t="s">
        <v>1714</v>
      </c>
      <c r="L66" s="1557"/>
      <c r="M66" s="1283" t="s">
        <v>1715</v>
      </c>
      <c r="N66" s="1206" t="s">
        <v>572</v>
      </c>
      <c r="O66" s="1207" t="s">
        <v>279</v>
      </c>
      <c r="P66" s="1208">
        <v>0</v>
      </c>
      <c r="Q66" s="1231"/>
      <c r="R66" s="1206"/>
      <c r="S66" s="1207" t="s">
        <v>279</v>
      </c>
      <c r="T66" s="1317">
        <v>900000000</v>
      </c>
      <c r="V66" s="1250"/>
    </row>
    <row r="67" spans="1:22" s="1263" customFormat="1" ht="32.25" customHeight="1" x14ac:dyDescent="0.3">
      <c r="B67" s="856">
        <v>1</v>
      </c>
      <c r="C67" s="857" t="s">
        <v>1255</v>
      </c>
      <c r="D67" s="857" t="s">
        <v>1261</v>
      </c>
      <c r="E67" s="857">
        <v>1</v>
      </c>
      <c r="F67" s="857" t="s">
        <v>1255</v>
      </c>
      <c r="G67" s="857" t="s">
        <v>1261</v>
      </c>
      <c r="H67" s="857" t="s">
        <v>1255</v>
      </c>
      <c r="I67" s="845" t="s">
        <v>1741</v>
      </c>
      <c r="J67" s="845" t="s">
        <v>1722</v>
      </c>
      <c r="K67" s="1556" t="s">
        <v>1608</v>
      </c>
      <c r="L67" s="1557"/>
      <c r="M67" s="1283" t="s">
        <v>1647</v>
      </c>
      <c r="N67" s="1206" t="s">
        <v>572</v>
      </c>
      <c r="O67" s="1207" t="s">
        <v>195</v>
      </c>
      <c r="P67" s="1208">
        <v>1477263005</v>
      </c>
      <c r="Q67" s="1231" t="s">
        <v>577</v>
      </c>
      <c r="R67" s="1206"/>
      <c r="S67" s="1301" t="s">
        <v>32</v>
      </c>
      <c r="T67" s="1344">
        <v>0</v>
      </c>
      <c r="V67" s="1250"/>
    </row>
    <row r="68" spans="1:22" s="1263" customFormat="1" ht="31.5" customHeight="1" x14ac:dyDescent="0.3">
      <c r="B68" s="842">
        <v>1</v>
      </c>
      <c r="C68" s="843" t="s">
        <v>1255</v>
      </c>
      <c r="D68" s="843" t="s">
        <v>1261</v>
      </c>
      <c r="E68" s="843">
        <v>1</v>
      </c>
      <c r="F68" s="843" t="s">
        <v>1255</v>
      </c>
      <c r="G68" s="843" t="s">
        <v>1261</v>
      </c>
      <c r="H68" s="843" t="s">
        <v>1255</v>
      </c>
      <c r="I68" s="845" t="s">
        <v>1741</v>
      </c>
      <c r="J68" s="845" t="s">
        <v>1742</v>
      </c>
      <c r="K68" s="1556" t="s">
        <v>1648</v>
      </c>
      <c r="L68" s="1557"/>
      <c r="M68" s="1283" t="s">
        <v>1649</v>
      </c>
      <c r="N68" s="1206" t="s">
        <v>572</v>
      </c>
      <c r="O68" s="1207" t="s">
        <v>279</v>
      </c>
      <c r="P68" s="1208">
        <v>492688430</v>
      </c>
      <c r="Q68" s="1231" t="s">
        <v>577</v>
      </c>
      <c r="R68" s="1206"/>
      <c r="S68" s="1301" t="s">
        <v>32</v>
      </c>
      <c r="T68" s="1344">
        <v>0</v>
      </c>
      <c r="V68" s="1250"/>
    </row>
    <row r="69" spans="1:22" s="1263" customFormat="1" ht="32.25" customHeight="1" x14ac:dyDescent="0.3">
      <c r="B69" s="842">
        <v>1</v>
      </c>
      <c r="C69" s="843" t="s">
        <v>1255</v>
      </c>
      <c r="D69" s="843" t="s">
        <v>1261</v>
      </c>
      <c r="E69" s="843">
        <v>1</v>
      </c>
      <c r="F69" s="843" t="s">
        <v>1255</v>
      </c>
      <c r="G69" s="843" t="s">
        <v>1261</v>
      </c>
      <c r="H69" s="843" t="s">
        <v>1255</v>
      </c>
      <c r="I69" s="845" t="s">
        <v>1741</v>
      </c>
      <c r="J69" s="845" t="s">
        <v>1736</v>
      </c>
      <c r="K69" s="1556" t="s">
        <v>1650</v>
      </c>
      <c r="L69" s="1557"/>
      <c r="M69" s="1283" t="s">
        <v>1651</v>
      </c>
      <c r="N69" s="1206" t="s">
        <v>572</v>
      </c>
      <c r="O69" s="1207" t="s">
        <v>1445</v>
      </c>
      <c r="P69" s="1208">
        <v>200000000</v>
      </c>
      <c r="Q69" s="1231" t="s">
        <v>577</v>
      </c>
      <c r="R69" s="1206"/>
      <c r="S69" s="1301" t="s">
        <v>32</v>
      </c>
      <c r="T69" s="1344">
        <v>0</v>
      </c>
      <c r="V69" s="1250"/>
    </row>
    <row r="70" spans="1:22" s="1263" customFormat="1" x14ac:dyDescent="0.3">
      <c r="B70" s="842">
        <v>1</v>
      </c>
      <c r="C70" s="843" t="s">
        <v>1255</v>
      </c>
      <c r="D70" s="843" t="s">
        <v>1261</v>
      </c>
      <c r="E70" s="843">
        <v>1</v>
      </c>
      <c r="F70" s="843" t="s">
        <v>1255</v>
      </c>
      <c r="G70" s="843" t="s">
        <v>1261</v>
      </c>
      <c r="H70" s="843" t="s">
        <v>1255</v>
      </c>
      <c r="I70" s="845" t="s">
        <v>1741</v>
      </c>
      <c r="J70" s="845" t="s">
        <v>1731</v>
      </c>
      <c r="K70" s="1582" t="s">
        <v>1652</v>
      </c>
      <c r="L70" s="1583"/>
      <c r="M70" s="1283" t="s">
        <v>1653</v>
      </c>
      <c r="N70" s="1206" t="s">
        <v>572</v>
      </c>
      <c r="O70" s="1207" t="s">
        <v>1695</v>
      </c>
      <c r="P70" s="1208">
        <v>198000000</v>
      </c>
      <c r="Q70" s="1231" t="s">
        <v>577</v>
      </c>
      <c r="R70" s="1206"/>
      <c r="S70" s="1355" t="s">
        <v>32</v>
      </c>
      <c r="T70" s="1345">
        <v>0</v>
      </c>
      <c r="V70" s="1250"/>
    </row>
    <row r="71" spans="1:22" s="1263" customFormat="1" x14ac:dyDescent="0.3">
      <c r="B71" s="1372"/>
      <c r="C71" s="1373"/>
      <c r="D71" s="1373"/>
      <c r="E71" s="1373"/>
      <c r="F71" s="1373"/>
      <c r="G71" s="1373"/>
      <c r="H71" s="1373"/>
      <c r="I71" s="1374"/>
      <c r="J71" s="1374"/>
      <c r="K71" s="1375"/>
      <c r="L71" s="1376"/>
      <c r="M71" s="1377"/>
      <c r="N71" s="1269"/>
      <c r="O71" s="1269"/>
      <c r="P71" s="1270"/>
      <c r="Q71" s="1237"/>
      <c r="R71" s="1269"/>
      <c r="S71" s="1378"/>
      <c r="T71" s="1379"/>
      <c r="V71" s="1250"/>
    </row>
    <row r="72" spans="1:22" s="1249" customFormat="1" x14ac:dyDescent="0.3">
      <c r="A72" s="1271"/>
      <c r="B72" s="1287">
        <v>4</v>
      </c>
      <c r="C72" s="879" t="s">
        <v>1744</v>
      </c>
      <c r="D72" s="879" t="s">
        <v>1255</v>
      </c>
      <c r="E72" s="1288">
        <v>1</v>
      </c>
      <c r="F72" s="1288" t="s">
        <v>1255</v>
      </c>
      <c r="G72" s="1288" t="s">
        <v>1261</v>
      </c>
      <c r="H72" s="1288" t="s">
        <v>1255</v>
      </c>
      <c r="I72" s="1357" t="s">
        <v>1743</v>
      </c>
      <c r="J72" s="1560" t="s">
        <v>1536</v>
      </c>
      <c r="K72" s="1561"/>
      <c r="L72" s="1562"/>
      <c r="M72" s="1294"/>
      <c r="N72" s="1295"/>
      <c r="O72" s="1295"/>
      <c r="P72" s="1291">
        <f>SUM(P73:P82)</f>
        <v>883000000</v>
      </c>
      <c r="Q72" s="1318"/>
      <c r="R72" s="1191"/>
      <c r="S72" s="1288"/>
      <c r="T72" s="1347">
        <f>SUM(T73:T82)</f>
        <v>836320000</v>
      </c>
      <c r="V72" s="1250"/>
    </row>
    <row r="73" spans="1:22" s="1249" customFormat="1" ht="31.2" x14ac:dyDescent="0.3">
      <c r="A73" s="1271"/>
      <c r="B73" s="1359">
        <v>4</v>
      </c>
      <c r="C73" s="1360" t="s">
        <v>1744</v>
      </c>
      <c r="D73" s="1360" t="s">
        <v>1255</v>
      </c>
      <c r="E73" s="1272">
        <v>1</v>
      </c>
      <c r="F73" s="1272" t="s">
        <v>1255</v>
      </c>
      <c r="G73" s="1272" t="s">
        <v>1261</v>
      </c>
      <c r="H73" s="1272" t="s">
        <v>1255</v>
      </c>
      <c r="I73" s="845"/>
      <c r="J73" s="845"/>
      <c r="K73" s="1580" t="s">
        <v>1537</v>
      </c>
      <c r="L73" s="1581"/>
      <c r="M73" s="1282" t="s">
        <v>1654</v>
      </c>
      <c r="N73" s="1206" t="s">
        <v>32</v>
      </c>
      <c r="O73" s="1216" t="s">
        <v>32</v>
      </c>
      <c r="P73" s="1215">
        <v>0</v>
      </c>
      <c r="Q73" s="1236" t="s">
        <v>577</v>
      </c>
      <c r="R73" s="1328"/>
      <c r="S73" s="1355" t="s">
        <v>32</v>
      </c>
      <c r="T73" s="1345">
        <v>0</v>
      </c>
      <c r="V73" s="1250"/>
    </row>
    <row r="74" spans="1:22" s="1273" customFormat="1" ht="31.2" x14ac:dyDescent="0.3">
      <c r="B74" s="842">
        <v>4</v>
      </c>
      <c r="C74" s="843" t="s">
        <v>1744</v>
      </c>
      <c r="D74" s="843" t="s">
        <v>1255</v>
      </c>
      <c r="E74" s="843">
        <v>1</v>
      </c>
      <c r="F74" s="843" t="s">
        <v>1255</v>
      </c>
      <c r="G74" s="843" t="s">
        <v>1261</v>
      </c>
      <c r="H74" s="843" t="s">
        <v>1255</v>
      </c>
      <c r="I74" s="845"/>
      <c r="J74" s="845"/>
      <c r="K74" s="1565" t="s">
        <v>1538</v>
      </c>
      <c r="L74" s="1566"/>
      <c r="M74" s="1202" t="s">
        <v>1669</v>
      </c>
      <c r="N74" s="1206" t="s">
        <v>32</v>
      </c>
      <c r="O74" s="1216" t="s">
        <v>32</v>
      </c>
      <c r="P74" s="1215">
        <v>0</v>
      </c>
      <c r="Q74" s="1231" t="s">
        <v>577</v>
      </c>
      <c r="R74" s="1206"/>
      <c r="S74" s="1355" t="s">
        <v>32</v>
      </c>
      <c r="T74" s="1345">
        <v>0</v>
      </c>
      <c r="V74" s="1274"/>
    </row>
    <row r="75" spans="1:22" s="1273" customFormat="1" ht="31.2" x14ac:dyDescent="0.3">
      <c r="B75" s="842">
        <v>4</v>
      </c>
      <c r="C75" s="843" t="s">
        <v>1744</v>
      </c>
      <c r="D75" s="843" t="s">
        <v>1255</v>
      </c>
      <c r="E75" s="843">
        <v>1</v>
      </c>
      <c r="F75" s="843" t="s">
        <v>1255</v>
      </c>
      <c r="G75" s="843" t="s">
        <v>1261</v>
      </c>
      <c r="H75" s="843" t="s">
        <v>1255</v>
      </c>
      <c r="I75" s="845" t="s">
        <v>1743</v>
      </c>
      <c r="J75" s="845" t="s">
        <v>1721</v>
      </c>
      <c r="K75" s="1556" t="s">
        <v>1655</v>
      </c>
      <c r="L75" s="1557"/>
      <c r="M75" s="1283" t="s">
        <v>1656</v>
      </c>
      <c r="N75" s="1206" t="s">
        <v>572</v>
      </c>
      <c r="O75" s="1207" t="s">
        <v>193</v>
      </c>
      <c r="P75" s="1208">
        <v>83000000</v>
      </c>
      <c r="Q75" s="1231" t="s">
        <v>577</v>
      </c>
      <c r="R75" s="1206"/>
      <c r="S75" s="1207" t="s">
        <v>193</v>
      </c>
      <c r="T75" s="1354">
        <v>83000000</v>
      </c>
      <c r="V75" s="1274"/>
    </row>
    <row r="76" spans="1:22" s="1273" customFormat="1" ht="62.4" x14ac:dyDescent="0.3">
      <c r="B76" s="842">
        <v>4</v>
      </c>
      <c r="C76" s="843" t="s">
        <v>1744</v>
      </c>
      <c r="D76" s="843" t="s">
        <v>1255</v>
      </c>
      <c r="E76" s="843">
        <v>1</v>
      </c>
      <c r="F76" s="843" t="s">
        <v>1255</v>
      </c>
      <c r="G76" s="843" t="s">
        <v>1261</v>
      </c>
      <c r="H76" s="843" t="s">
        <v>1255</v>
      </c>
      <c r="I76" s="845" t="s">
        <v>1743</v>
      </c>
      <c r="J76" s="845" t="s">
        <v>1735</v>
      </c>
      <c r="K76" s="1556" t="s">
        <v>1657</v>
      </c>
      <c r="L76" s="1557"/>
      <c r="M76" s="1283" t="s">
        <v>1658</v>
      </c>
      <c r="N76" s="1206" t="s">
        <v>572</v>
      </c>
      <c r="O76" s="1207" t="s">
        <v>1696</v>
      </c>
      <c r="P76" s="1208">
        <v>79000000</v>
      </c>
      <c r="Q76" s="1231" t="s">
        <v>577</v>
      </c>
      <c r="R76" s="1206"/>
      <c r="S76" s="1207" t="s">
        <v>193</v>
      </c>
      <c r="T76" s="1354">
        <v>71220000</v>
      </c>
      <c r="V76" s="1274"/>
    </row>
    <row r="77" spans="1:22" s="1273" customFormat="1" ht="31.2" x14ac:dyDescent="0.3">
      <c r="B77" s="842">
        <v>4</v>
      </c>
      <c r="C77" s="843" t="s">
        <v>1744</v>
      </c>
      <c r="D77" s="843" t="s">
        <v>1255</v>
      </c>
      <c r="E77" s="843">
        <v>1</v>
      </c>
      <c r="F77" s="843" t="s">
        <v>1255</v>
      </c>
      <c r="G77" s="843" t="s">
        <v>1261</v>
      </c>
      <c r="H77" s="843" t="s">
        <v>1255</v>
      </c>
      <c r="I77" s="845" t="s">
        <v>1743</v>
      </c>
      <c r="J77" s="845" t="s">
        <v>1722</v>
      </c>
      <c r="K77" s="1556" t="s">
        <v>1659</v>
      </c>
      <c r="L77" s="1557"/>
      <c r="M77" s="1283" t="s">
        <v>1660</v>
      </c>
      <c r="N77" s="1206" t="s">
        <v>572</v>
      </c>
      <c r="O77" s="1207" t="s">
        <v>1697</v>
      </c>
      <c r="P77" s="1208">
        <v>103000000</v>
      </c>
      <c r="Q77" s="1231" t="s">
        <v>577</v>
      </c>
      <c r="R77" s="1206"/>
      <c r="S77" s="1330" t="s">
        <v>1709</v>
      </c>
      <c r="T77" s="1350">
        <v>103000000</v>
      </c>
      <c r="V77" s="1274"/>
    </row>
    <row r="78" spans="1:22" s="1273" customFormat="1" ht="46.8" x14ac:dyDescent="0.3">
      <c r="B78" s="842">
        <v>4</v>
      </c>
      <c r="C78" s="843" t="s">
        <v>1744</v>
      </c>
      <c r="D78" s="843" t="s">
        <v>1255</v>
      </c>
      <c r="E78" s="843">
        <v>1</v>
      </c>
      <c r="F78" s="843" t="s">
        <v>1255</v>
      </c>
      <c r="G78" s="843" t="s">
        <v>1261</v>
      </c>
      <c r="H78" s="843" t="s">
        <v>1255</v>
      </c>
      <c r="I78" s="845" t="s">
        <v>1743</v>
      </c>
      <c r="J78" s="845" t="s">
        <v>1742</v>
      </c>
      <c r="K78" s="1556" t="s">
        <v>1661</v>
      </c>
      <c r="L78" s="1557"/>
      <c r="M78" s="1283" t="s">
        <v>1662</v>
      </c>
      <c r="N78" s="1206" t="s">
        <v>572</v>
      </c>
      <c r="O78" s="1207" t="s">
        <v>1698</v>
      </c>
      <c r="P78" s="1208">
        <v>235000000</v>
      </c>
      <c r="Q78" s="1231" t="s">
        <v>577</v>
      </c>
      <c r="R78" s="1206"/>
      <c r="S78" s="1207" t="s">
        <v>193</v>
      </c>
      <c r="T78" s="1350">
        <v>235000000</v>
      </c>
      <c r="V78" s="1274"/>
    </row>
    <row r="79" spans="1:22" s="1273" customFormat="1" ht="31.2" x14ac:dyDescent="0.3">
      <c r="B79" s="842">
        <v>4</v>
      </c>
      <c r="C79" s="843" t="s">
        <v>1744</v>
      </c>
      <c r="D79" s="843" t="s">
        <v>1255</v>
      </c>
      <c r="E79" s="843">
        <v>1</v>
      </c>
      <c r="F79" s="843" t="s">
        <v>1255</v>
      </c>
      <c r="G79" s="843" t="s">
        <v>1261</v>
      </c>
      <c r="H79" s="843" t="s">
        <v>1255</v>
      </c>
      <c r="I79" s="845" t="s">
        <v>1743</v>
      </c>
      <c r="J79" s="845" t="s">
        <v>1736</v>
      </c>
      <c r="K79" s="1556" t="s">
        <v>1663</v>
      </c>
      <c r="L79" s="1557"/>
      <c r="M79" s="1283" t="s">
        <v>1664</v>
      </c>
      <c r="N79" s="1206" t="s">
        <v>572</v>
      </c>
      <c r="O79" s="1207" t="s">
        <v>193</v>
      </c>
      <c r="P79" s="1208">
        <v>169000000</v>
      </c>
      <c r="Q79" s="1231" t="s">
        <v>577</v>
      </c>
      <c r="R79" s="1206"/>
      <c r="S79" s="1207" t="s">
        <v>193</v>
      </c>
      <c r="T79" s="1350">
        <v>153440000</v>
      </c>
      <c r="V79" s="1274"/>
    </row>
    <row r="80" spans="1:22" s="1273" customFormat="1" ht="31.2" x14ac:dyDescent="0.3">
      <c r="B80" s="842">
        <v>4</v>
      </c>
      <c r="C80" s="843" t="s">
        <v>1744</v>
      </c>
      <c r="D80" s="843" t="s">
        <v>1255</v>
      </c>
      <c r="E80" s="843">
        <v>1</v>
      </c>
      <c r="F80" s="843" t="s">
        <v>1255</v>
      </c>
      <c r="G80" s="843" t="s">
        <v>1261</v>
      </c>
      <c r="H80" s="843" t="s">
        <v>1255</v>
      </c>
      <c r="I80" s="845" t="s">
        <v>1743</v>
      </c>
      <c r="J80" s="845" t="s">
        <v>1731</v>
      </c>
      <c r="K80" s="1556" t="s">
        <v>1665</v>
      </c>
      <c r="L80" s="1557"/>
      <c r="M80" s="1283" t="s">
        <v>1666</v>
      </c>
      <c r="N80" s="1206" t="s">
        <v>572</v>
      </c>
      <c r="O80" s="1207" t="s">
        <v>193</v>
      </c>
      <c r="P80" s="1208">
        <v>141000000</v>
      </c>
      <c r="Q80" s="1231" t="s">
        <v>577</v>
      </c>
      <c r="R80" s="1206"/>
      <c r="S80" s="1207" t="s">
        <v>193</v>
      </c>
      <c r="T80" s="1350">
        <v>125440000</v>
      </c>
      <c r="V80" s="1274"/>
    </row>
    <row r="81" spans="1:22" s="1273" customFormat="1" ht="46.8" x14ac:dyDescent="0.3">
      <c r="B81" s="856">
        <v>4</v>
      </c>
      <c r="C81" s="857" t="s">
        <v>1744</v>
      </c>
      <c r="D81" s="857" t="s">
        <v>1255</v>
      </c>
      <c r="E81" s="843">
        <v>1</v>
      </c>
      <c r="F81" s="843" t="s">
        <v>1255</v>
      </c>
      <c r="G81" s="843" t="s">
        <v>1261</v>
      </c>
      <c r="H81" s="843" t="s">
        <v>1255</v>
      </c>
      <c r="I81" s="845" t="s">
        <v>1743</v>
      </c>
      <c r="J81" s="845" t="s">
        <v>1740</v>
      </c>
      <c r="K81" s="1556" t="s">
        <v>1667</v>
      </c>
      <c r="L81" s="1557"/>
      <c r="M81" s="1283" t="s">
        <v>1668</v>
      </c>
      <c r="N81" s="1206" t="s">
        <v>572</v>
      </c>
      <c r="O81" s="1207" t="s">
        <v>1699</v>
      </c>
      <c r="P81" s="1208">
        <v>73000000</v>
      </c>
      <c r="Q81" s="1231" t="s">
        <v>577</v>
      </c>
      <c r="R81" s="1206"/>
      <c r="S81" s="1207" t="s">
        <v>193</v>
      </c>
      <c r="T81" s="1350">
        <v>65220000</v>
      </c>
      <c r="V81" s="1274"/>
    </row>
    <row r="82" spans="1:22" s="1273" customFormat="1" ht="16.2" thickBot="1" x14ac:dyDescent="0.35">
      <c r="B82" s="1275"/>
      <c r="C82" s="1276"/>
      <c r="D82" s="1276"/>
      <c r="E82" s="1276"/>
      <c r="F82" s="1276"/>
      <c r="G82" s="1276"/>
      <c r="H82" s="1276"/>
      <c r="I82" s="1277"/>
      <c r="J82" s="1277"/>
      <c r="K82" s="1576"/>
      <c r="L82" s="1577"/>
      <c r="M82" s="1285"/>
      <c r="N82" s="1278"/>
      <c r="O82" s="1268"/>
      <c r="P82" s="1279"/>
      <c r="Q82" s="1238"/>
      <c r="R82" s="1329"/>
      <c r="S82" s="1358"/>
      <c r="T82" s="1310"/>
      <c r="V82" s="1274"/>
    </row>
    <row r="83" spans="1:22" ht="16.2" thickTop="1" x14ac:dyDescent="0.3">
      <c r="A83" s="918"/>
    </row>
    <row r="84" spans="1:22" x14ac:dyDescent="0.3">
      <c r="A84" s="918"/>
      <c r="R84" s="1220" t="s">
        <v>1716</v>
      </c>
    </row>
    <row r="85" spans="1:22" x14ac:dyDescent="0.3">
      <c r="R85" s="1220" t="s">
        <v>1717</v>
      </c>
    </row>
    <row r="86" spans="1:22" x14ac:dyDescent="0.3">
      <c r="R86" s="1220" t="s">
        <v>495</v>
      </c>
    </row>
    <row r="90" spans="1:22" x14ac:dyDescent="0.3">
      <c r="R90" s="1220" t="s">
        <v>1718</v>
      </c>
    </row>
    <row r="91" spans="1:22" x14ac:dyDescent="0.3">
      <c r="R91" s="1220" t="s">
        <v>1719</v>
      </c>
    </row>
  </sheetData>
  <mergeCells count="80">
    <mergeCell ref="B2:T2"/>
    <mergeCell ref="K43:L43"/>
    <mergeCell ref="B5:R5"/>
    <mergeCell ref="B10:J11"/>
    <mergeCell ref="K10:L11"/>
    <mergeCell ref="M10:M11"/>
    <mergeCell ref="N10:Q10"/>
    <mergeCell ref="R10:R11"/>
    <mergeCell ref="K20:L20"/>
    <mergeCell ref="S10:T10"/>
    <mergeCell ref="B12:J12"/>
    <mergeCell ref="K12:L12"/>
    <mergeCell ref="B13:L13"/>
    <mergeCell ref="B14:E14"/>
    <mergeCell ref="H14:L14"/>
    <mergeCell ref="J15:L15"/>
    <mergeCell ref="K16:L16"/>
    <mergeCell ref="K17:L17"/>
    <mergeCell ref="K18:L18"/>
    <mergeCell ref="K19:L19"/>
    <mergeCell ref="K33:L33"/>
    <mergeCell ref="K21:L21"/>
    <mergeCell ref="K22:L22"/>
    <mergeCell ref="K23:L23"/>
    <mergeCell ref="K24:L24"/>
    <mergeCell ref="J25:L25"/>
    <mergeCell ref="K26:L26"/>
    <mergeCell ref="K27:L27"/>
    <mergeCell ref="K28:L28"/>
    <mergeCell ref="K29:L29"/>
    <mergeCell ref="K31:L31"/>
    <mergeCell ref="J32:L32"/>
    <mergeCell ref="K30:L30"/>
    <mergeCell ref="K34:L34"/>
    <mergeCell ref="J35:L35"/>
    <mergeCell ref="K36:L36"/>
    <mergeCell ref="K37:L37"/>
    <mergeCell ref="J38:L38"/>
    <mergeCell ref="K41:L41"/>
    <mergeCell ref="K40:L40"/>
    <mergeCell ref="K39:L39"/>
    <mergeCell ref="K42:L42"/>
    <mergeCell ref="K46:L46"/>
    <mergeCell ref="J50:L50"/>
    <mergeCell ref="K51:L51"/>
    <mergeCell ref="K52:L52"/>
    <mergeCell ref="K57:L57"/>
    <mergeCell ref="K53:L53"/>
    <mergeCell ref="K82:L82"/>
    <mergeCell ref="K58:L58"/>
    <mergeCell ref="K59:L59"/>
    <mergeCell ref="K66:L66"/>
    <mergeCell ref="K73:L73"/>
    <mergeCell ref="K74:L74"/>
    <mergeCell ref="K75:L75"/>
    <mergeCell ref="K76:L76"/>
    <mergeCell ref="K77:L77"/>
    <mergeCell ref="K78:L78"/>
    <mergeCell ref="K64:L64"/>
    <mergeCell ref="K67:L67"/>
    <mergeCell ref="K68:L68"/>
    <mergeCell ref="K69:L69"/>
    <mergeCell ref="K70:L70"/>
    <mergeCell ref="J72:L72"/>
    <mergeCell ref="B3:T3"/>
    <mergeCell ref="B4:T4"/>
    <mergeCell ref="K79:L79"/>
    <mergeCell ref="K80:L80"/>
    <mergeCell ref="K81:L81"/>
    <mergeCell ref="K45:L45"/>
    <mergeCell ref="K48:L48"/>
    <mergeCell ref="J61:L61"/>
    <mergeCell ref="K62:L62"/>
    <mergeCell ref="K65:L65"/>
    <mergeCell ref="K63:L63"/>
    <mergeCell ref="K54:L54"/>
    <mergeCell ref="K55:L55"/>
    <mergeCell ref="K56:L56"/>
    <mergeCell ref="J44:L44"/>
    <mergeCell ref="K47:L47"/>
  </mergeCells>
  <printOptions horizontalCentered="1"/>
  <pageMargins left="0.23622047244094491" right="0.23622047244094491" top="0.39370078740157483" bottom="0.19685039370078741" header="0.31496062992125984" footer="0.31496062992125984"/>
  <pageSetup paperSize="10000" scale="52" firstPageNumber="49" fitToHeight="0" orientation="landscape" useFirstPageNumber="1" r:id="rId1"/>
  <rowBreaks count="2" manualBreakCount="2">
    <brk id="37" min="1" max="19" man="1"/>
    <brk id="71" min="1"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2"/>
  <sheetViews>
    <sheetView topLeftCell="A245" workbookViewId="0">
      <selection activeCell="G141" sqref="G141"/>
    </sheetView>
  </sheetViews>
  <sheetFormatPr defaultColWidth="9.21875" defaultRowHeight="14.4" x14ac:dyDescent="0.3"/>
  <cols>
    <col min="1" max="5" width="3.5546875" style="4" customWidth="1"/>
    <col min="6" max="6" width="49.44140625" style="40" customWidth="1"/>
    <col min="7" max="7" width="36.21875" style="6" customWidth="1"/>
    <col min="8" max="8" width="31.21875" style="46" customWidth="1"/>
    <col min="9" max="11" width="31.21875" style="64" customWidth="1"/>
    <col min="12" max="12" width="31.21875" style="46" customWidth="1"/>
    <col min="13" max="14" width="31.21875" style="26" customWidth="1"/>
    <col min="15" max="16384" width="9.21875" style="4"/>
  </cols>
  <sheetData>
    <row r="1" spans="1:14" s="53" customFormat="1" ht="18" x14ac:dyDescent="0.3">
      <c r="A1" s="50" t="s">
        <v>413</v>
      </c>
      <c r="B1" s="50"/>
      <c r="C1" s="50"/>
      <c r="D1" s="50"/>
      <c r="E1" s="50"/>
      <c r="F1" s="191"/>
      <c r="G1" s="51"/>
      <c r="H1" s="52"/>
      <c r="I1" s="63"/>
      <c r="J1" s="63"/>
      <c r="K1" s="63"/>
      <c r="L1" s="52"/>
      <c r="M1" s="50"/>
      <c r="N1" s="50"/>
    </row>
    <row r="2" spans="1:14" s="53" customFormat="1" ht="18" x14ac:dyDescent="0.3">
      <c r="A2" s="50" t="s">
        <v>414</v>
      </c>
      <c r="B2" s="50"/>
      <c r="C2" s="50"/>
      <c r="D2" s="50"/>
      <c r="E2" s="50"/>
      <c r="F2" s="191"/>
      <c r="G2" s="51"/>
      <c r="H2" s="52"/>
      <c r="I2" s="63"/>
      <c r="J2" s="63"/>
      <c r="K2" s="63"/>
      <c r="L2" s="52"/>
      <c r="M2" s="50"/>
      <c r="N2" s="50"/>
    </row>
    <row r="3" spans="1:14" s="53" customFormat="1" ht="18" x14ac:dyDescent="0.3">
      <c r="A3" s="50" t="s">
        <v>415</v>
      </c>
      <c r="B3" s="50"/>
      <c r="C3" s="50"/>
      <c r="D3" s="50"/>
      <c r="E3" s="50"/>
      <c r="F3" s="191"/>
      <c r="G3" s="51"/>
      <c r="H3" s="52"/>
      <c r="I3" s="63"/>
      <c r="J3" s="63"/>
      <c r="K3" s="63"/>
      <c r="L3" s="52"/>
      <c r="M3" s="50"/>
      <c r="N3" s="50"/>
    </row>
    <row r="4" spans="1:14" ht="31.5" customHeight="1" thickBot="1" x14ac:dyDescent="0.35">
      <c r="F4" s="49"/>
    </row>
    <row r="5" spans="1:14" s="13" customFormat="1" ht="51" customHeight="1" thickTop="1" x14ac:dyDescent="0.3">
      <c r="A5" s="1611" t="s">
        <v>335</v>
      </c>
      <c r="B5" s="1612"/>
      <c r="C5" s="1612"/>
      <c r="D5" s="1612"/>
      <c r="E5" s="1613"/>
      <c r="F5" s="192"/>
      <c r="G5" s="1607" t="s">
        <v>336</v>
      </c>
      <c r="H5" s="1617" t="s">
        <v>1012</v>
      </c>
      <c r="I5" s="252" t="s">
        <v>337</v>
      </c>
      <c r="J5" s="252" t="s">
        <v>337</v>
      </c>
      <c r="K5" s="253"/>
      <c r="L5" s="254"/>
      <c r="M5" s="1607" t="s">
        <v>341</v>
      </c>
      <c r="N5" s="1607" t="s">
        <v>342</v>
      </c>
    </row>
    <row r="6" spans="1:14" s="13" customFormat="1" ht="39" customHeight="1" thickBot="1" x14ac:dyDescent="0.35">
      <c r="A6" s="1614"/>
      <c r="B6" s="1615"/>
      <c r="C6" s="1615"/>
      <c r="D6" s="1615"/>
      <c r="E6" s="1616"/>
      <c r="F6" s="193"/>
      <c r="G6" s="1608"/>
      <c r="H6" s="1618"/>
      <c r="I6" s="54" t="s">
        <v>338</v>
      </c>
      <c r="J6" s="54" t="s">
        <v>338</v>
      </c>
      <c r="K6" s="54" t="s">
        <v>339</v>
      </c>
      <c r="L6" s="55" t="s">
        <v>340</v>
      </c>
      <c r="M6" s="1608"/>
      <c r="N6" s="1608"/>
    </row>
    <row r="7" spans="1:14" s="62" customFormat="1" ht="18" customHeight="1" thickTop="1" thickBot="1" x14ac:dyDescent="0.35">
      <c r="A7" s="1604">
        <v>1</v>
      </c>
      <c r="B7" s="1605"/>
      <c r="C7" s="1605"/>
      <c r="D7" s="1605"/>
      <c r="E7" s="1606"/>
      <c r="F7" s="187"/>
      <c r="G7" s="60">
        <v>3</v>
      </c>
      <c r="H7" s="60">
        <v>4</v>
      </c>
      <c r="I7" s="60">
        <v>6</v>
      </c>
      <c r="J7" s="60">
        <v>6</v>
      </c>
      <c r="K7" s="60">
        <v>7</v>
      </c>
      <c r="L7" s="60">
        <v>8</v>
      </c>
      <c r="M7" s="60">
        <v>9</v>
      </c>
      <c r="N7" s="61">
        <v>10</v>
      </c>
    </row>
    <row r="8" spans="1:14" s="1" customFormat="1" ht="22.5" customHeight="1" thickTop="1" x14ac:dyDescent="0.3">
      <c r="A8" s="56"/>
      <c r="B8" s="57"/>
      <c r="C8" s="57"/>
      <c r="D8" s="57"/>
      <c r="E8" s="58"/>
      <c r="F8" s="59"/>
      <c r="G8" s="16"/>
      <c r="H8" s="41"/>
      <c r="I8" s="20"/>
      <c r="J8" s="20"/>
      <c r="K8" s="20"/>
      <c r="L8" s="41"/>
      <c r="M8" s="20"/>
      <c r="N8" s="20"/>
    </row>
    <row r="9" spans="1:14" s="3" customFormat="1" ht="30" customHeight="1" x14ac:dyDescent="0.3">
      <c r="A9" s="17"/>
      <c r="B9" s="18"/>
      <c r="C9" s="19"/>
      <c r="D9" s="19"/>
      <c r="E9" s="1609" t="s">
        <v>1016</v>
      </c>
      <c r="F9" s="1610"/>
      <c r="G9" s="2" t="s">
        <v>12</v>
      </c>
      <c r="H9" s="42">
        <v>5</v>
      </c>
      <c r="I9" s="28">
        <v>1</v>
      </c>
      <c r="J9" s="28">
        <v>1</v>
      </c>
      <c r="K9" s="28">
        <v>1</v>
      </c>
      <c r="L9" s="28">
        <v>1</v>
      </c>
      <c r="M9" s="28">
        <v>1</v>
      </c>
      <c r="N9" s="28">
        <v>1</v>
      </c>
    </row>
    <row r="10" spans="1:14" s="6" customFormat="1" ht="30" customHeight="1" x14ac:dyDescent="0.3">
      <c r="A10" s="7"/>
      <c r="B10" s="8"/>
      <c r="C10" s="14"/>
      <c r="D10" s="14"/>
      <c r="E10" s="14"/>
      <c r="F10" s="29" t="s">
        <v>0</v>
      </c>
      <c r="G10" s="5" t="s">
        <v>13</v>
      </c>
      <c r="H10" s="43">
        <v>5</v>
      </c>
      <c r="I10" s="37" t="s">
        <v>29</v>
      </c>
      <c r="J10" s="37" t="s">
        <v>29</v>
      </c>
      <c r="K10" s="37" t="s">
        <v>29</v>
      </c>
      <c r="L10" s="43">
        <v>1</v>
      </c>
      <c r="M10" s="37" t="s">
        <v>29</v>
      </c>
      <c r="N10" s="37" t="s">
        <v>29</v>
      </c>
    </row>
    <row r="11" spans="1:14" s="6" customFormat="1" ht="45" customHeight="1" x14ac:dyDescent="0.3">
      <c r="A11" s="7"/>
      <c r="B11" s="8"/>
      <c r="C11" s="14"/>
      <c r="D11" s="14"/>
      <c r="E11" s="14"/>
      <c r="F11" s="29" t="s">
        <v>1</v>
      </c>
      <c r="G11" s="5" t="s">
        <v>14</v>
      </c>
      <c r="H11" s="43">
        <v>5</v>
      </c>
      <c r="I11" s="23" t="s">
        <v>29</v>
      </c>
      <c r="J11" s="23" t="s">
        <v>29</v>
      </c>
      <c r="K11" s="23" t="s">
        <v>29</v>
      </c>
      <c r="L11" s="43">
        <v>1</v>
      </c>
      <c r="M11" s="23" t="s">
        <v>29</v>
      </c>
      <c r="N11" s="23" t="s">
        <v>29</v>
      </c>
    </row>
    <row r="12" spans="1:14" s="6" customFormat="1" ht="30" customHeight="1" x14ac:dyDescent="0.3">
      <c r="A12" s="7"/>
      <c r="B12" s="8"/>
      <c r="C12" s="14"/>
      <c r="D12" s="14"/>
      <c r="E12" s="14"/>
      <c r="F12" s="29" t="s">
        <v>2</v>
      </c>
      <c r="G12" s="5" t="s">
        <v>15</v>
      </c>
      <c r="H12" s="43">
        <v>5</v>
      </c>
      <c r="I12" s="23" t="s">
        <v>29</v>
      </c>
      <c r="J12" s="23" t="s">
        <v>29</v>
      </c>
      <c r="K12" s="23" t="s">
        <v>29</v>
      </c>
      <c r="L12" s="43">
        <v>1</v>
      </c>
      <c r="M12" s="23" t="s">
        <v>29</v>
      </c>
      <c r="N12" s="23" t="s">
        <v>29</v>
      </c>
    </row>
    <row r="13" spans="1:14" s="6" customFormat="1" ht="30" customHeight="1" x14ac:dyDescent="0.3">
      <c r="A13" s="7"/>
      <c r="B13" s="8"/>
      <c r="C13" s="14"/>
      <c r="D13" s="14"/>
      <c r="E13" s="14"/>
      <c r="F13" s="29" t="s">
        <v>3</v>
      </c>
      <c r="G13" s="5" t="s">
        <v>16</v>
      </c>
      <c r="H13" s="43">
        <v>5</v>
      </c>
      <c r="I13" s="23" t="s">
        <v>29</v>
      </c>
      <c r="J13" s="23" t="s">
        <v>29</v>
      </c>
      <c r="K13" s="23" t="s">
        <v>29</v>
      </c>
      <c r="L13" s="43">
        <v>1</v>
      </c>
      <c r="M13" s="23" t="s">
        <v>29</v>
      </c>
      <c r="N13" s="23" t="s">
        <v>29</v>
      </c>
    </row>
    <row r="14" spans="1:14" s="6" customFormat="1" ht="45" customHeight="1" x14ac:dyDescent="0.3">
      <c r="A14" s="7"/>
      <c r="B14" s="8"/>
      <c r="C14" s="14"/>
      <c r="D14" s="14"/>
      <c r="E14" s="14"/>
      <c r="F14" s="29" t="s">
        <v>4</v>
      </c>
      <c r="G14" s="5" t="s">
        <v>17</v>
      </c>
      <c r="H14" s="43">
        <v>5</v>
      </c>
      <c r="I14" s="23" t="s">
        <v>29</v>
      </c>
      <c r="J14" s="23" t="s">
        <v>29</v>
      </c>
      <c r="K14" s="23" t="s">
        <v>29</v>
      </c>
      <c r="L14" s="43">
        <v>1</v>
      </c>
      <c r="M14" s="23" t="s">
        <v>29</v>
      </c>
      <c r="N14" s="23" t="s">
        <v>29</v>
      </c>
    </row>
    <row r="15" spans="1:14" s="6" customFormat="1" ht="15" customHeight="1" x14ac:dyDescent="0.3">
      <c r="A15" s="7"/>
      <c r="B15" s="8"/>
      <c r="C15" s="14"/>
      <c r="D15" s="14"/>
      <c r="E15" s="14"/>
      <c r="F15" s="29" t="s">
        <v>5</v>
      </c>
      <c r="G15" s="5" t="s">
        <v>18</v>
      </c>
      <c r="H15" s="43">
        <v>5</v>
      </c>
      <c r="I15" s="23" t="s">
        <v>29</v>
      </c>
      <c r="J15" s="23" t="s">
        <v>29</v>
      </c>
      <c r="K15" s="23" t="s">
        <v>29</v>
      </c>
      <c r="L15" s="43">
        <v>1</v>
      </c>
      <c r="M15" s="23" t="s">
        <v>29</v>
      </c>
      <c r="N15" s="23" t="s">
        <v>29</v>
      </c>
    </row>
    <row r="16" spans="1:14" s="6" customFormat="1" ht="15" customHeight="1" x14ac:dyDescent="0.3">
      <c r="A16" s="7"/>
      <c r="B16" s="8"/>
      <c r="C16" s="14"/>
      <c r="D16" s="14"/>
      <c r="E16" s="14"/>
      <c r="F16" s="198" t="s">
        <v>1013</v>
      </c>
      <c r="G16" s="5"/>
      <c r="H16" s="43">
        <v>5</v>
      </c>
      <c r="I16" s="23"/>
      <c r="J16" s="23"/>
      <c r="K16" s="23"/>
      <c r="L16" s="43"/>
      <c r="M16" s="23"/>
      <c r="N16" s="23"/>
    </row>
    <row r="17" spans="1:14" s="6" customFormat="1" ht="65.25" customHeight="1" x14ac:dyDescent="0.3">
      <c r="A17" s="7"/>
      <c r="B17" s="8"/>
      <c r="C17" s="14"/>
      <c r="D17" s="14"/>
      <c r="E17" s="14"/>
      <c r="F17" s="29" t="s">
        <v>6</v>
      </c>
      <c r="G17" s="5" t="s">
        <v>19</v>
      </c>
      <c r="H17" s="43">
        <v>5</v>
      </c>
      <c r="I17" s="37" t="s">
        <v>399</v>
      </c>
      <c r="J17" s="37" t="s">
        <v>399</v>
      </c>
      <c r="K17" s="37" t="s">
        <v>399</v>
      </c>
      <c r="L17" s="43">
        <v>1</v>
      </c>
      <c r="M17" s="38" t="s">
        <v>343</v>
      </c>
      <c r="N17" s="38" t="s">
        <v>343</v>
      </c>
    </row>
    <row r="18" spans="1:14" s="6" customFormat="1" ht="28.8" x14ac:dyDescent="0.3">
      <c r="A18" s="7"/>
      <c r="B18" s="8"/>
      <c r="C18" s="14"/>
      <c r="D18" s="14"/>
      <c r="E18" s="14"/>
      <c r="F18" s="39" t="s">
        <v>1014</v>
      </c>
      <c r="G18" s="5" t="s">
        <v>20</v>
      </c>
      <c r="H18" s="43">
        <v>5</v>
      </c>
      <c r="I18" s="22">
        <v>1</v>
      </c>
      <c r="J18" s="22">
        <v>1</v>
      </c>
      <c r="K18" s="22">
        <v>1</v>
      </c>
      <c r="L18" s="43">
        <v>1</v>
      </c>
      <c r="M18" s="38" t="s">
        <v>344</v>
      </c>
      <c r="N18" s="38" t="s">
        <v>344</v>
      </c>
    </row>
    <row r="19" spans="1:14" s="6" customFormat="1" ht="15" customHeight="1" x14ac:dyDescent="0.3">
      <c r="A19" s="7"/>
      <c r="B19" s="8"/>
      <c r="C19" s="14"/>
      <c r="D19" s="14"/>
      <c r="E19" s="14"/>
      <c r="F19" s="9" t="s">
        <v>7</v>
      </c>
      <c r="G19" s="5" t="s">
        <v>21</v>
      </c>
      <c r="H19" s="43">
        <v>5</v>
      </c>
      <c r="I19" s="23" t="s">
        <v>33</v>
      </c>
      <c r="J19" s="23" t="s">
        <v>33</v>
      </c>
      <c r="K19" s="23" t="s">
        <v>33</v>
      </c>
      <c r="L19" s="43">
        <v>1</v>
      </c>
      <c r="M19" s="23" t="s">
        <v>33</v>
      </c>
      <c r="N19" s="23" t="s">
        <v>33</v>
      </c>
    </row>
    <row r="20" spans="1:14" s="6" customFormat="1" ht="30" customHeight="1" x14ac:dyDescent="0.3">
      <c r="A20" s="7"/>
      <c r="B20" s="8"/>
      <c r="C20" s="14"/>
      <c r="D20" s="14"/>
      <c r="E20" s="14"/>
      <c r="F20" s="29" t="s">
        <v>8</v>
      </c>
      <c r="G20" s="5" t="s">
        <v>22</v>
      </c>
      <c r="H20" s="43">
        <v>5</v>
      </c>
      <c r="I20" s="23" t="s">
        <v>30</v>
      </c>
      <c r="J20" s="23" t="s">
        <v>30</v>
      </c>
      <c r="K20" s="23" t="s">
        <v>30</v>
      </c>
      <c r="L20" s="43">
        <v>1</v>
      </c>
      <c r="M20" s="23" t="s">
        <v>33</v>
      </c>
      <c r="N20" s="23" t="s">
        <v>33</v>
      </c>
    </row>
    <row r="21" spans="1:14" s="6" customFormat="1" ht="43.2" x14ac:dyDescent="0.3">
      <c r="A21" s="7"/>
      <c r="B21" s="8"/>
      <c r="C21" s="14"/>
      <c r="D21" s="14"/>
      <c r="E21" s="14"/>
      <c r="F21" s="29" t="s">
        <v>9</v>
      </c>
      <c r="G21" s="5" t="s">
        <v>34</v>
      </c>
      <c r="H21" s="43">
        <v>3</v>
      </c>
      <c r="I21" s="37" t="s">
        <v>345</v>
      </c>
      <c r="J21" s="37" t="s">
        <v>345</v>
      </c>
      <c r="K21" s="37" t="s">
        <v>345</v>
      </c>
      <c r="L21" s="43">
        <v>1</v>
      </c>
      <c r="M21" s="37" t="s">
        <v>346</v>
      </c>
      <c r="N21" s="37" t="s">
        <v>346</v>
      </c>
    </row>
    <row r="22" spans="1:14" s="6" customFormat="1" x14ac:dyDescent="0.3">
      <c r="A22" s="7"/>
      <c r="B22" s="8"/>
      <c r="C22" s="14"/>
      <c r="D22" s="14"/>
      <c r="E22" s="14"/>
      <c r="F22" s="29" t="s">
        <v>10</v>
      </c>
      <c r="G22" s="5" t="s">
        <v>23</v>
      </c>
      <c r="H22" s="43">
        <v>3</v>
      </c>
      <c r="I22" s="23" t="s">
        <v>31</v>
      </c>
      <c r="J22" s="23" t="s">
        <v>31</v>
      </c>
      <c r="K22" s="23" t="s">
        <v>31</v>
      </c>
      <c r="L22" s="43">
        <v>1</v>
      </c>
      <c r="M22" s="37" t="s">
        <v>347</v>
      </c>
      <c r="N22" s="37" t="s">
        <v>347</v>
      </c>
    </row>
    <row r="23" spans="1:14" s="6" customFormat="1" ht="27.75" customHeight="1" x14ac:dyDescent="0.3">
      <c r="A23" s="7"/>
      <c r="B23" s="8"/>
      <c r="C23" s="14"/>
      <c r="D23" s="14"/>
      <c r="E23" s="14"/>
      <c r="F23" s="39" t="s">
        <v>1015</v>
      </c>
      <c r="G23" s="5"/>
      <c r="H23" s="43">
        <v>3</v>
      </c>
      <c r="I23" s="23"/>
      <c r="J23" s="23"/>
      <c r="K23" s="23"/>
      <c r="L23" s="43"/>
      <c r="M23" s="23"/>
      <c r="N23" s="23"/>
    </row>
    <row r="24" spans="1:14" s="6" customFormat="1" ht="27.75" customHeight="1" x14ac:dyDescent="0.3">
      <c r="A24" s="7"/>
      <c r="B24" s="8"/>
      <c r="C24" s="14"/>
      <c r="D24" s="14"/>
      <c r="E24" s="14"/>
      <c r="F24" s="9"/>
      <c r="G24" s="5"/>
      <c r="H24" s="43"/>
      <c r="I24" s="23"/>
      <c r="J24" s="23"/>
      <c r="K24" s="23"/>
      <c r="L24" s="43"/>
      <c r="M24" s="23"/>
      <c r="N24" s="23"/>
    </row>
    <row r="25" spans="1:14" s="6" customFormat="1" ht="27.75" customHeight="1" x14ac:dyDescent="0.3">
      <c r="A25" s="7"/>
      <c r="B25" s="8"/>
      <c r="C25" s="14"/>
      <c r="D25" s="14"/>
      <c r="E25" s="14"/>
      <c r="F25" s="9"/>
      <c r="G25" s="5"/>
      <c r="H25" s="43"/>
      <c r="I25" s="23"/>
      <c r="J25" s="23"/>
      <c r="K25" s="23"/>
      <c r="L25" s="43"/>
      <c r="M25" s="23"/>
      <c r="N25" s="23"/>
    </row>
    <row r="26" spans="1:14" s="3" customFormat="1" ht="30" customHeight="1" x14ac:dyDescent="0.3">
      <c r="A26" s="17"/>
      <c r="B26" s="18"/>
      <c r="C26" s="19"/>
      <c r="D26" s="19"/>
      <c r="E26" s="1609" t="s">
        <v>1017</v>
      </c>
      <c r="F26" s="1610"/>
      <c r="G26" s="30" t="s">
        <v>395</v>
      </c>
      <c r="H26" s="42">
        <v>1</v>
      </c>
      <c r="I26" s="27">
        <v>1</v>
      </c>
      <c r="J26" s="27">
        <v>1</v>
      </c>
      <c r="K26" s="27">
        <v>1</v>
      </c>
      <c r="L26" s="28">
        <v>1</v>
      </c>
      <c r="M26" s="27">
        <v>1</v>
      </c>
      <c r="N26" s="27">
        <v>1</v>
      </c>
    </row>
    <row r="27" spans="1:14" s="3" customFormat="1" ht="30" customHeight="1" x14ac:dyDescent="0.3">
      <c r="A27" s="17"/>
      <c r="B27" s="18"/>
      <c r="C27" s="19"/>
      <c r="D27" s="19"/>
      <c r="E27" s="199"/>
      <c r="F27" s="201" t="s">
        <v>1018</v>
      </c>
      <c r="G27" s="30"/>
      <c r="H27" s="42">
        <v>1</v>
      </c>
      <c r="I27" s="27"/>
      <c r="J27" s="27"/>
      <c r="K27" s="27"/>
      <c r="L27" s="28"/>
      <c r="M27" s="27"/>
      <c r="N27" s="27"/>
    </row>
    <row r="28" spans="1:14" s="6" customFormat="1" x14ac:dyDescent="0.3">
      <c r="A28" s="7"/>
      <c r="B28" s="8"/>
      <c r="C28" s="14"/>
      <c r="D28" s="14"/>
      <c r="E28" s="14"/>
      <c r="F28" s="29" t="s">
        <v>24</v>
      </c>
      <c r="G28" s="5" t="s">
        <v>35</v>
      </c>
      <c r="H28" s="43"/>
      <c r="I28" s="23" t="s">
        <v>36</v>
      </c>
      <c r="J28" s="23" t="s">
        <v>36</v>
      </c>
      <c r="K28" s="23" t="s">
        <v>36</v>
      </c>
      <c r="L28" s="43">
        <v>1</v>
      </c>
      <c r="M28" s="37" t="s">
        <v>348</v>
      </c>
      <c r="N28" s="37" t="s">
        <v>348</v>
      </c>
    </row>
    <row r="29" spans="1:14" s="6" customFormat="1" x14ac:dyDescent="0.3">
      <c r="A29" s="7"/>
      <c r="B29" s="8"/>
      <c r="C29" s="14"/>
      <c r="D29" s="14"/>
      <c r="E29" s="14"/>
      <c r="F29" s="198" t="s">
        <v>1019</v>
      </c>
      <c r="G29" s="5"/>
      <c r="H29" s="43"/>
      <c r="I29" s="23"/>
      <c r="J29" s="23"/>
      <c r="K29" s="23"/>
      <c r="L29" s="43"/>
      <c r="M29" s="37"/>
      <c r="N29" s="37"/>
    </row>
    <row r="30" spans="1:14" s="6" customFormat="1" ht="28.8" x14ac:dyDescent="0.3">
      <c r="A30" s="7"/>
      <c r="B30" s="8"/>
      <c r="C30" s="14"/>
      <c r="D30" s="14"/>
      <c r="E30" s="14"/>
      <c r="F30" s="29" t="s">
        <v>25</v>
      </c>
      <c r="G30" s="5" t="s">
        <v>37</v>
      </c>
      <c r="H30" s="43">
        <v>5</v>
      </c>
      <c r="I30" s="23" t="s">
        <v>38</v>
      </c>
      <c r="J30" s="23" t="s">
        <v>38</v>
      </c>
      <c r="K30" s="23" t="s">
        <v>38</v>
      </c>
      <c r="L30" s="43">
        <v>1</v>
      </c>
      <c r="M30" s="37" t="s">
        <v>349</v>
      </c>
      <c r="N30" s="37" t="s">
        <v>349</v>
      </c>
    </row>
    <row r="31" spans="1:14" s="6" customFormat="1" ht="28.8" x14ac:dyDescent="0.3">
      <c r="A31" s="7"/>
      <c r="B31" s="8"/>
      <c r="C31" s="14"/>
      <c r="D31" s="14"/>
      <c r="E31" s="14"/>
      <c r="F31" s="198" t="s">
        <v>1020</v>
      </c>
      <c r="G31" s="5"/>
      <c r="H31" s="43">
        <v>4</v>
      </c>
      <c r="I31" s="23"/>
      <c r="J31" s="23"/>
      <c r="K31" s="23"/>
      <c r="L31" s="43"/>
      <c r="M31" s="37"/>
      <c r="N31" s="37"/>
    </row>
    <row r="32" spans="1:14" s="6" customFormat="1" ht="28.8" x14ac:dyDescent="0.3">
      <c r="A32" s="7"/>
      <c r="B32" s="8"/>
      <c r="C32" s="14"/>
      <c r="D32" s="14"/>
      <c r="E32" s="14"/>
      <c r="F32" s="9" t="s">
        <v>26</v>
      </c>
      <c r="G32" s="5" t="s">
        <v>39</v>
      </c>
      <c r="H32" s="43">
        <v>5</v>
      </c>
      <c r="I32" s="23" t="s">
        <v>40</v>
      </c>
      <c r="J32" s="23" t="s">
        <v>40</v>
      </c>
      <c r="K32" s="23" t="s">
        <v>40</v>
      </c>
      <c r="L32" s="43">
        <v>1</v>
      </c>
      <c r="M32" s="37" t="s">
        <v>350</v>
      </c>
      <c r="N32" s="37" t="s">
        <v>350</v>
      </c>
    </row>
    <row r="33" spans="1:14" s="6" customFormat="1" ht="28.8" x14ac:dyDescent="0.3">
      <c r="A33" s="7"/>
      <c r="B33" s="8"/>
      <c r="C33" s="14"/>
      <c r="D33" s="14"/>
      <c r="E33" s="14"/>
      <c r="F33" s="39" t="s">
        <v>1025</v>
      </c>
      <c r="G33" s="5"/>
      <c r="H33" s="43">
        <v>1</v>
      </c>
      <c r="I33" s="23"/>
      <c r="J33" s="23"/>
      <c r="K33" s="23"/>
      <c r="L33" s="43"/>
      <c r="M33" s="37"/>
      <c r="N33" s="37"/>
    </row>
    <row r="34" spans="1:14" s="6" customFormat="1" ht="28.8" x14ac:dyDescent="0.3">
      <c r="A34" s="7"/>
      <c r="B34" s="8"/>
      <c r="C34" s="14"/>
      <c r="D34" s="14"/>
      <c r="E34" s="14"/>
      <c r="F34" s="9" t="s">
        <v>27</v>
      </c>
      <c r="G34" s="5" t="s">
        <v>41</v>
      </c>
      <c r="H34" s="43">
        <v>5</v>
      </c>
      <c r="I34" s="37" t="s">
        <v>396</v>
      </c>
      <c r="J34" s="37" t="s">
        <v>396</v>
      </c>
      <c r="K34" s="22">
        <v>0.65</v>
      </c>
      <c r="L34" s="43">
        <v>0.65</v>
      </c>
      <c r="M34" s="38" t="s">
        <v>351</v>
      </c>
      <c r="N34" s="38" t="s">
        <v>351</v>
      </c>
    </row>
    <row r="35" spans="1:14" s="209" customFormat="1" ht="28.8" x14ac:dyDescent="0.3">
      <c r="A35" s="202"/>
      <c r="B35" s="203"/>
      <c r="C35" s="204"/>
      <c r="D35" s="204"/>
      <c r="E35" s="204"/>
      <c r="F35" s="205" t="s">
        <v>28</v>
      </c>
      <c r="G35" s="203" t="s">
        <v>42</v>
      </c>
      <c r="H35" s="206"/>
      <c r="I35" s="207" t="s">
        <v>43</v>
      </c>
      <c r="J35" s="207" t="s">
        <v>43</v>
      </c>
      <c r="K35" s="207" t="s">
        <v>43</v>
      </c>
      <c r="L35" s="206">
        <v>1</v>
      </c>
      <c r="M35" s="208" t="s">
        <v>352</v>
      </c>
      <c r="N35" s="208" t="s">
        <v>352</v>
      </c>
    </row>
    <row r="36" spans="1:14" s="6" customFormat="1" ht="28.8" x14ac:dyDescent="0.3">
      <c r="A36" s="7"/>
      <c r="B36" s="8"/>
      <c r="C36" s="14"/>
      <c r="D36" s="14"/>
      <c r="E36" s="14"/>
      <c r="F36" s="39" t="s">
        <v>1021</v>
      </c>
      <c r="G36" s="5"/>
      <c r="H36" s="43">
        <v>1</v>
      </c>
      <c r="I36" s="23"/>
      <c r="J36" s="23"/>
      <c r="K36" s="23"/>
      <c r="L36" s="43"/>
      <c r="M36" s="37"/>
      <c r="N36" s="37"/>
    </row>
    <row r="37" spans="1:14" s="6" customFormat="1" x14ac:dyDescent="0.3">
      <c r="A37" s="7"/>
      <c r="B37" s="8"/>
      <c r="C37" s="14"/>
      <c r="D37" s="14"/>
      <c r="E37" s="14"/>
      <c r="F37" s="9"/>
      <c r="G37" s="5"/>
      <c r="H37" s="43"/>
      <c r="I37" s="23"/>
      <c r="J37" s="23"/>
      <c r="K37" s="23"/>
      <c r="L37" s="43"/>
      <c r="M37" s="37"/>
      <c r="N37" s="37"/>
    </row>
    <row r="38" spans="1:14" s="6" customFormat="1" x14ac:dyDescent="0.3">
      <c r="A38" s="7"/>
      <c r="B38" s="8"/>
      <c r="C38" s="14"/>
      <c r="D38" s="14"/>
      <c r="E38" s="14"/>
      <c r="F38" s="9"/>
      <c r="G38" s="5"/>
      <c r="H38" s="43"/>
      <c r="I38" s="23"/>
      <c r="J38" s="23"/>
      <c r="K38" s="23"/>
      <c r="L38" s="43"/>
      <c r="M38" s="37"/>
      <c r="N38" s="37"/>
    </row>
    <row r="39" spans="1:14" s="6" customFormat="1" ht="24.75" customHeight="1" x14ac:dyDescent="0.3">
      <c r="A39" s="7"/>
      <c r="B39" s="8"/>
      <c r="C39" s="14"/>
      <c r="D39" s="14"/>
      <c r="E39" s="14"/>
      <c r="F39" s="9"/>
      <c r="G39" s="5"/>
      <c r="H39" s="43"/>
      <c r="I39" s="23"/>
      <c r="J39" s="23"/>
      <c r="K39" s="23"/>
      <c r="L39" s="43"/>
      <c r="M39" s="23"/>
      <c r="N39" s="23"/>
    </row>
    <row r="40" spans="1:14" s="3" customFormat="1" ht="15" customHeight="1" x14ac:dyDescent="0.3">
      <c r="A40" s="17"/>
      <c r="B40" s="18"/>
      <c r="C40" s="19"/>
      <c r="D40" s="19"/>
      <c r="E40" s="1609" t="s">
        <v>1022</v>
      </c>
      <c r="F40" s="1610"/>
      <c r="G40" s="30" t="s">
        <v>45</v>
      </c>
      <c r="H40" s="42">
        <v>1</v>
      </c>
      <c r="I40" s="27">
        <v>1</v>
      </c>
      <c r="J40" s="27">
        <v>1</v>
      </c>
      <c r="K40" s="28">
        <v>1</v>
      </c>
      <c r="L40" s="28">
        <v>1</v>
      </c>
      <c r="M40" s="27">
        <v>1</v>
      </c>
      <c r="N40" s="27">
        <v>1</v>
      </c>
    </row>
    <row r="41" spans="1:14" s="6" customFormat="1" ht="43.2" x14ac:dyDescent="0.3">
      <c r="A41" s="7"/>
      <c r="B41" s="8"/>
      <c r="C41" s="14"/>
      <c r="D41" s="14"/>
      <c r="E41" s="14"/>
      <c r="F41" s="29" t="s">
        <v>44</v>
      </c>
      <c r="G41" s="31" t="s">
        <v>46</v>
      </c>
      <c r="H41" s="43">
        <v>5</v>
      </c>
      <c r="I41" s="22" t="s">
        <v>49</v>
      </c>
      <c r="J41" s="22" t="s">
        <v>49</v>
      </c>
      <c r="K41" s="22" t="s">
        <v>48</v>
      </c>
      <c r="L41" s="43">
        <f>650/756</f>
        <v>0.85978835978835977</v>
      </c>
      <c r="M41" s="37" t="s">
        <v>353</v>
      </c>
      <c r="N41" s="37" t="s">
        <v>353</v>
      </c>
    </row>
    <row r="42" spans="1:14" s="6" customFormat="1" ht="22.5" customHeight="1" x14ac:dyDescent="0.3">
      <c r="A42" s="7"/>
      <c r="B42" s="8"/>
      <c r="C42" s="14"/>
      <c r="D42" s="14"/>
      <c r="E42" s="14"/>
      <c r="F42" s="29"/>
      <c r="G42" s="31"/>
      <c r="H42" s="43"/>
      <c r="I42" s="23"/>
      <c r="J42" s="23"/>
      <c r="K42" s="22"/>
      <c r="L42" s="43"/>
      <c r="M42" s="23"/>
      <c r="N42" s="23"/>
    </row>
    <row r="43" spans="1:14" s="213" customFormat="1" ht="45" customHeight="1" x14ac:dyDescent="0.3">
      <c r="A43" s="210"/>
      <c r="B43" s="211"/>
      <c r="C43" s="212"/>
      <c r="D43" s="212"/>
      <c r="G43" s="214" t="s">
        <v>50</v>
      </c>
      <c r="H43" s="206" t="s">
        <v>32</v>
      </c>
      <c r="I43" s="215">
        <v>1</v>
      </c>
      <c r="J43" s="215">
        <v>1</v>
      </c>
      <c r="K43" s="215">
        <v>1</v>
      </c>
      <c r="L43" s="215">
        <v>1</v>
      </c>
      <c r="M43" s="216" t="s">
        <v>32</v>
      </c>
      <c r="N43" s="216" t="s">
        <v>32</v>
      </c>
    </row>
    <row r="44" spans="1:14" s="209" customFormat="1" ht="15" customHeight="1" x14ac:dyDescent="0.3">
      <c r="A44" s="202"/>
      <c r="B44" s="203"/>
      <c r="C44" s="204"/>
      <c r="D44" s="204"/>
      <c r="E44" s="204"/>
      <c r="F44" s="205" t="s">
        <v>47</v>
      </c>
      <c r="G44" s="203" t="s">
        <v>51</v>
      </c>
      <c r="H44" s="206" t="s">
        <v>32</v>
      </c>
      <c r="I44" s="207" t="s">
        <v>52</v>
      </c>
      <c r="J44" s="207" t="s">
        <v>52</v>
      </c>
      <c r="K44" s="207" t="s">
        <v>52</v>
      </c>
      <c r="L44" s="206">
        <v>1</v>
      </c>
      <c r="M44" s="216" t="s">
        <v>32</v>
      </c>
      <c r="N44" s="216" t="s">
        <v>32</v>
      </c>
    </row>
    <row r="45" spans="1:14" s="6" customFormat="1" ht="24.75" customHeight="1" x14ac:dyDescent="0.3">
      <c r="A45" s="7"/>
      <c r="B45" s="8"/>
      <c r="C45" s="14"/>
      <c r="D45" s="14"/>
      <c r="E45" s="14"/>
      <c r="F45" s="9"/>
      <c r="G45" s="5"/>
      <c r="H45" s="43"/>
      <c r="I45" s="23"/>
      <c r="J45" s="23"/>
      <c r="K45" s="23"/>
      <c r="L45" s="43"/>
      <c r="M45" s="23"/>
      <c r="N45" s="23"/>
    </row>
    <row r="46" spans="1:14" s="3" customFormat="1" ht="30" customHeight="1" x14ac:dyDescent="0.3">
      <c r="A46" s="17"/>
      <c r="B46" s="18"/>
      <c r="C46" s="19"/>
      <c r="D46" s="19"/>
      <c r="E46" s="1609" t="s">
        <v>1023</v>
      </c>
      <c r="F46" s="1610"/>
      <c r="G46" s="2" t="s">
        <v>54</v>
      </c>
      <c r="H46" s="42">
        <v>1</v>
      </c>
      <c r="I46" s="27">
        <v>1</v>
      </c>
      <c r="J46" s="27">
        <v>1</v>
      </c>
      <c r="K46" s="28">
        <v>1</v>
      </c>
      <c r="L46" s="28">
        <v>1</v>
      </c>
      <c r="M46" s="21" t="s">
        <v>32</v>
      </c>
      <c r="N46" s="21" t="s">
        <v>32</v>
      </c>
    </row>
    <row r="47" spans="1:14" s="209" customFormat="1" ht="28.8" x14ac:dyDescent="0.3">
      <c r="A47" s="202"/>
      <c r="B47" s="203"/>
      <c r="C47" s="204"/>
      <c r="D47" s="204"/>
      <c r="E47" s="204"/>
      <c r="F47" s="217" t="s">
        <v>53</v>
      </c>
      <c r="G47" s="218" t="s">
        <v>55</v>
      </c>
      <c r="H47" s="206" t="s">
        <v>404</v>
      </c>
      <c r="I47" s="207" t="s">
        <v>56</v>
      </c>
      <c r="J47" s="207" t="s">
        <v>56</v>
      </c>
      <c r="K47" s="207" t="s">
        <v>56</v>
      </c>
      <c r="L47" s="206">
        <v>1</v>
      </c>
      <c r="M47" s="216" t="s">
        <v>32</v>
      </c>
      <c r="N47" s="216" t="s">
        <v>32</v>
      </c>
    </row>
    <row r="48" spans="1:14" s="6" customFormat="1" ht="27.75" customHeight="1" x14ac:dyDescent="0.3">
      <c r="A48" s="7"/>
      <c r="B48" s="8"/>
      <c r="C48" s="14"/>
      <c r="D48" s="14"/>
      <c r="E48" s="14"/>
      <c r="F48" s="201" t="s">
        <v>1024</v>
      </c>
      <c r="G48" s="5"/>
      <c r="H48" s="43"/>
      <c r="I48" s="23"/>
      <c r="J48" s="23"/>
      <c r="K48" s="23"/>
      <c r="L48" s="43"/>
      <c r="M48" s="23"/>
      <c r="N48" s="23"/>
    </row>
    <row r="49" spans="1:14" s="6" customFormat="1" ht="27.75" customHeight="1" x14ac:dyDescent="0.3">
      <c r="A49" s="7"/>
      <c r="B49" s="8"/>
      <c r="C49" s="14"/>
      <c r="D49" s="14"/>
      <c r="E49" s="14"/>
      <c r="F49" s="201"/>
      <c r="G49" s="5"/>
      <c r="H49" s="43"/>
      <c r="I49" s="23"/>
      <c r="J49" s="23"/>
      <c r="K49" s="23"/>
      <c r="L49" s="43"/>
      <c r="M49" s="23"/>
      <c r="N49" s="23"/>
    </row>
    <row r="50" spans="1:14" s="6" customFormat="1" ht="27.75" customHeight="1" x14ac:dyDescent="0.3">
      <c r="A50" s="7"/>
      <c r="B50" s="8"/>
      <c r="C50" s="14"/>
      <c r="D50" s="14"/>
      <c r="E50" s="14"/>
      <c r="F50" s="201"/>
      <c r="G50" s="5"/>
      <c r="H50" s="43"/>
      <c r="I50" s="23"/>
      <c r="J50" s="23"/>
      <c r="K50" s="23"/>
      <c r="L50" s="43"/>
      <c r="M50" s="23"/>
      <c r="N50" s="23"/>
    </row>
    <row r="51" spans="1:14" s="3" customFormat="1" ht="30" customHeight="1" x14ac:dyDescent="0.3">
      <c r="A51" s="17"/>
      <c r="B51" s="18"/>
      <c r="C51" s="19"/>
      <c r="D51" s="19"/>
      <c r="E51" s="1609" t="s">
        <v>1026</v>
      </c>
      <c r="F51" s="1610"/>
      <c r="G51" s="30" t="s">
        <v>148</v>
      </c>
      <c r="H51" s="42">
        <v>1</v>
      </c>
      <c r="I51" s="27">
        <v>1</v>
      </c>
      <c r="J51" s="27">
        <v>1</v>
      </c>
      <c r="K51" s="28">
        <v>1</v>
      </c>
      <c r="L51" s="28">
        <v>1</v>
      </c>
      <c r="M51" s="27">
        <v>1</v>
      </c>
      <c r="N51" s="27">
        <v>1</v>
      </c>
    </row>
    <row r="52" spans="1:14" s="6" customFormat="1" ht="15" customHeight="1" x14ac:dyDescent="0.3">
      <c r="A52" s="7"/>
      <c r="B52" s="8"/>
      <c r="C52" s="14"/>
      <c r="D52" s="14"/>
      <c r="E52" s="14"/>
      <c r="F52" s="9" t="s">
        <v>57</v>
      </c>
      <c r="G52" s="5" t="s">
        <v>152</v>
      </c>
      <c r="H52" s="43">
        <v>4</v>
      </c>
      <c r="I52" s="37" t="s">
        <v>354</v>
      </c>
      <c r="J52" s="37" t="s">
        <v>354</v>
      </c>
      <c r="K52" s="23" t="s">
        <v>151</v>
      </c>
      <c r="L52" s="43">
        <v>1</v>
      </c>
      <c r="M52" s="37" t="s">
        <v>354</v>
      </c>
      <c r="N52" s="37" t="s">
        <v>354</v>
      </c>
    </row>
    <row r="53" spans="1:14" s="6" customFormat="1" ht="28.8" x14ac:dyDescent="0.3">
      <c r="A53" s="7"/>
      <c r="B53" s="8"/>
      <c r="C53" s="14"/>
      <c r="D53" s="14"/>
      <c r="E53" s="14"/>
      <c r="F53" s="9" t="s">
        <v>58</v>
      </c>
      <c r="G53" s="5" t="s">
        <v>149</v>
      </c>
      <c r="H53" s="43">
        <v>5</v>
      </c>
      <c r="I53" s="22">
        <v>1</v>
      </c>
      <c r="J53" s="22">
        <v>1</v>
      </c>
      <c r="K53" s="23" t="s">
        <v>29</v>
      </c>
      <c r="L53" s="43">
        <v>1</v>
      </c>
      <c r="M53" s="37" t="s">
        <v>221</v>
      </c>
      <c r="N53" s="37" t="s">
        <v>221</v>
      </c>
    </row>
    <row r="54" spans="1:14" s="6" customFormat="1" ht="28.8" x14ac:dyDescent="0.3">
      <c r="A54" s="7"/>
      <c r="B54" s="8"/>
      <c r="C54" s="14"/>
      <c r="D54" s="14"/>
      <c r="E54" s="14"/>
      <c r="F54" s="9" t="s">
        <v>59</v>
      </c>
      <c r="G54" s="5" t="s">
        <v>150</v>
      </c>
      <c r="H54" s="43">
        <v>4</v>
      </c>
      <c r="I54" s="23" t="s">
        <v>151</v>
      </c>
      <c r="J54" s="23" t="s">
        <v>151</v>
      </c>
      <c r="K54" s="23" t="s">
        <v>151</v>
      </c>
      <c r="L54" s="43">
        <v>1</v>
      </c>
      <c r="M54" s="23" t="s">
        <v>151</v>
      </c>
      <c r="N54" s="23" t="s">
        <v>151</v>
      </c>
    </row>
    <row r="55" spans="1:14" s="6" customFormat="1" x14ac:dyDescent="0.3">
      <c r="A55" s="7"/>
      <c r="B55" s="8"/>
      <c r="C55" s="14"/>
      <c r="D55" s="14"/>
      <c r="E55" s="14"/>
      <c r="F55" s="39" t="s">
        <v>1027</v>
      </c>
      <c r="G55" s="5"/>
      <c r="H55" s="43">
        <v>5</v>
      </c>
      <c r="I55" s="23"/>
      <c r="J55" s="23"/>
      <c r="K55" s="23"/>
      <c r="L55" s="43"/>
      <c r="M55" s="23"/>
      <c r="N55" s="23"/>
    </row>
    <row r="56" spans="1:14" s="6" customFormat="1" x14ac:dyDescent="0.3">
      <c r="A56" s="7"/>
      <c r="B56" s="8"/>
      <c r="C56" s="14"/>
      <c r="D56" s="14"/>
      <c r="E56" s="14"/>
      <c r="F56" s="9"/>
      <c r="G56" s="5"/>
      <c r="H56" s="43"/>
      <c r="I56" s="23"/>
      <c r="J56" s="23"/>
      <c r="K56" s="23"/>
      <c r="L56" s="43"/>
      <c r="M56" s="23"/>
      <c r="N56" s="23"/>
    </row>
    <row r="57" spans="1:14" s="6" customFormat="1" ht="25.5" customHeight="1" x14ac:dyDescent="0.3">
      <c r="A57" s="7"/>
      <c r="B57" s="8"/>
      <c r="C57" s="14"/>
      <c r="D57" s="14"/>
      <c r="E57" s="14"/>
      <c r="F57" s="9"/>
      <c r="G57" s="5"/>
      <c r="H57" s="43"/>
      <c r="I57" s="23"/>
      <c r="J57" s="23"/>
      <c r="K57" s="23"/>
      <c r="L57" s="43"/>
      <c r="M57" s="23"/>
      <c r="N57" s="23"/>
    </row>
    <row r="58" spans="1:14" s="3" customFormat="1" ht="30" customHeight="1" x14ac:dyDescent="0.3">
      <c r="A58" s="17"/>
      <c r="B58" s="18"/>
      <c r="C58" s="19"/>
      <c r="D58" s="19"/>
      <c r="E58" s="1609" t="s">
        <v>1028</v>
      </c>
      <c r="F58" s="1610"/>
      <c r="G58" s="30" t="s">
        <v>153</v>
      </c>
      <c r="H58" s="42">
        <v>1</v>
      </c>
      <c r="I58" s="27">
        <v>0.4</v>
      </c>
      <c r="J58" s="27">
        <v>0.4</v>
      </c>
      <c r="K58" s="27">
        <v>0.4</v>
      </c>
      <c r="L58" s="28">
        <v>1</v>
      </c>
      <c r="M58" s="27">
        <v>0.6</v>
      </c>
      <c r="N58" s="27">
        <v>0.6</v>
      </c>
    </row>
    <row r="59" spans="1:14" s="6" customFormat="1" ht="28.8" x14ac:dyDescent="0.3">
      <c r="A59" s="7"/>
      <c r="B59" s="8"/>
      <c r="C59" s="14"/>
      <c r="D59" s="14"/>
      <c r="E59" s="14"/>
      <c r="F59" s="9" t="s">
        <v>60</v>
      </c>
      <c r="G59" s="5" t="s">
        <v>154</v>
      </c>
      <c r="H59" s="43" t="s">
        <v>1105</v>
      </c>
      <c r="I59" s="23" t="s">
        <v>155</v>
      </c>
      <c r="J59" s="23" t="s">
        <v>155</v>
      </c>
      <c r="K59" s="23" t="s">
        <v>155</v>
      </c>
      <c r="L59" s="43">
        <v>1</v>
      </c>
      <c r="M59" s="37" t="s">
        <v>355</v>
      </c>
      <c r="N59" s="37" t="s">
        <v>355</v>
      </c>
    </row>
    <row r="60" spans="1:14" s="6" customFormat="1" ht="22.5" customHeight="1" x14ac:dyDescent="0.3">
      <c r="A60" s="7"/>
      <c r="B60" s="8"/>
      <c r="C60" s="14"/>
      <c r="D60" s="14"/>
      <c r="E60" s="14"/>
      <c r="F60" s="9" t="s">
        <v>61</v>
      </c>
      <c r="G60" s="5" t="s">
        <v>156</v>
      </c>
      <c r="H60" s="43" t="s">
        <v>1106</v>
      </c>
      <c r="I60" s="23" t="s">
        <v>157</v>
      </c>
      <c r="J60" s="23" t="s">
        <v>157</v>
      </c>
      <c r="K60" s="23" t="s">
        <v>157</v>
      </c>
      <c r="L60" s="43">
        <v>1</v>
      </c>
      <c r="M60" s="37" t="s">
        <v>359</v>
      </c>
      <c r="N60" s="37" t="s">
        <v>359</v>
      </c>
    </row>
    <row r="61" spans="1:14" s="6" customFormat="1" ht="30.75" customHeight="1" x14ac:dyDescent="0.3">
      <c r="A61" s="7"/>
      <c r="B61" s="8"/>
      <c r="C61" s="14"/>
      <c r="D61" s="14"/>
      <c r="E61" s="14"/>
      <c r="F61" s="39" t="s">
        <v>1029</v>
      </c>
      <c r="G61" s="5"/>
      <c r="H61" s="43" t="s">
        <v>1106</v>
      </c>
      <c r="I61" s="23"/>
      <c r="J61" s="23"/>
      <c r="K61" s="23"/>
      <c r="L61" s="43"/>
      <c r="M61" s="37"/>
      <c r="N61" s="37"/>
    </row>
    <row r="62" spans="1:14" s="6" customFormat="1" ht="22.5" customHeight="1" x14ac:dyDescent="0.3">
      <c r="A62" s="7"/>
      <c r="B62" s="8"/>
      <c r="C62" s="14"/>
      <c r="D62" s="14"/>
      <c r="E62" s="14"/>
      <c r="F62" s="39" t="s">
        <v>1030</v>
      </c>
      <c r="G62" s="5"/>
      <c r="H62" s="43"/>
      <c r="I62" s="23"/>
      <c r="J62" s="23"/>
      <c r="K62" s="23"/>
      <c r="L62" s="43"/>
      <c r="M62" s="37"/>
      <c r="N62" s="37"/>
    </row>
    <row r="63" spans="1:14" s="6" customFormat="1" ht="22.5" customHeight="1" x14ac:dyDescent="0.3">
      <c r="A63" s="7"/>
      <c r="B63" s="8"/>
      <c r="C63" s="14"/>
      <c r="D63" s="14"/>
      <c r="E63" s="14"/>
      <c r="F63" s="39" t="s">
        <v>1031</v>
      </c>
      <c r="G63" s="5"/>
      <c r="H63" s="43">
        <v>5</v>
      </c>
      <c r="I63" s="23"/>
      <c r="J63" s="23"/>
      <c r="K63" s="23"/>
      <c r="L63" s="43"/>
      <c r="M63" s="37"/>
      <c r="N63" s="37"/>
    </row>
    <row r="64" spans="1:14" s="6" customFormat="1" ht="27.75" customHeight="1" x14ac:dyDescent="0.3">
      <c r="A64" s="7"/>
      <c r="B64" s="8"/>
      <c r="C64" s="14"/>
      <c r="D64" s="14"/>
      <c r="E64" s="14"/>
      <c r="F64" s="39" t="s">
        <v>1032</v>
      </c>
      <c r="G64" s="5"/>
      <c r="H64" s="43"/>
      <c r="I64" s="23"/>
      <c r="J64" s="23"/>
      <c r="K64" s="23"/>
      <c r="L64" s="43"/>
      <c r="M64" s="37"/>
      <c r="N64" s="37"/>
    </row>
    <row r="65" spans="1:14" s="6" customFormat="1" ht="22.5" customHeight="1" x14ac:dyDescent="0.3">
      <c r="A65" s="7"/>
      <c r="B65" s="8"/>
      <c r="C65" s="14"/>
      <c r="D65" s="14"/>
      <c r="E65" s="14"/>
      <c r="F65" s="39" t="s">
        <v>1033</v>
      </c>
      <c r="G65" s="5"/>
      <c r="H65" s="43"/>
      <c r="I65" s="23"/>
      <c r="J65" s="23"/>
      <c r="K65" s="23"/>
      <c r="L65" s="43"/>
      <c r="M65" s="37"/>
      <c r="N65" s="37"/>
    </row>
    <row r="66" spans="1:14" s="6" customFormat="1" ht="22.5" customHeight="1" x14ac:dyDescent="0.3">
      <c r="A66" s="7"/>
      <c r="B66" s="8"/>
      <c r="C66" s="14"/>
      <c r="D66" s="14"/>
      <c r="E66" s="14"/>
      <c r="F66" s="39" t="s">
        <v>1034</v>
      </c>
      <c r="G66" s="5"/>
      <c r="H66" s="43"/>
      <c r="I66" s="23"/>
      <c r="J66" s="23"/>
      <c r="K66" s="23"/>
      <c r="L66" s="43"/>
      <c r="M66" s="37"/>
      <c r="N66" s="37"/>
    </row>
    <row r="67" spans="1:14" s="6" customFormat="1" ht="22.5" customHeight="1" x14ac:dyDescent="0.3">
      <c r="A67" s="7"/>
      <c r="B67" s="8"/>
      <c r="C67" s="14"/>
      <c r="D67" s="14"/>
      <c r="E67" s="14"/>
      <c r="F67" s="39" t="s">
        <v>1035</v>
      </c>
      <c r="G67" s="5"/>
      <c r="H67" s="43"/>
      <c r="I67" s="23"/>
      <c r="J67" s="23"/>
      <c r="K67" s="23"/>
      <c r="L67" s="43"/>
      <c r="M67" s="37"/>
      <c r="N67" s="37"/>
    </row>
    <row r="68" spans="1:14" s="6" customFormat="1" ht="22.5" customHeight="1" x14ac:dyDescent="0.3">
      <c r="A68" s="7"/>
      <c r="B68" s="8"/>
      <c r="C68" s="14"/>
      <c r="D68" s="14"/>
      <c r="E68" s="14"/>
      <c r="F68" s="39" t="s">
        <v>1036</v>
      </c>
      <c r="G68" s="5"/>
      <c r="H68" s="43"/>
      <c r="I68" s="23"/>
      <c r="J68" s="23"/>
      <c r="K68" s="23"/>
      <c r="L68" s="43"/>
      <c r="M68" s="37"/>
      <c r="N68" s="37"/>
    </row>
    <row r="69" spans="1:14" s="6" customFormat="1" ht="22.5" customHeight="1" x14ac:dyDescent="0.3">
      <c r="A69" s="7"/>
      <c r="B69" s="8"/>
      <c r="C69" s="14"/>
      <c r="D69" s="14"/>
      <c r="E69" s="14"/>
      <c r="F69" s="39" t="s">
        <v>1037</v>
      </c>
      <c r="G69" s="5"/>
      <c r="H69" s="43"/>
      <c r="I69" s="23"/>
      <c r="J69" s="23"/>
      <c r="K69" s="23"/>
      <c r="L69" s="43"/>
      <c r="M69" s="37"/>
      <c r="N69" s="37"/>
    </row>
    <row r="70" spans="1:14" s="6" customFormat="1" ht="22.5" customHeight="1" x14ac:dyDescent="0.3">
      <c r="A70" s="7"/>
      <c r="B70" s="8"/>
      <c r="C70" s="14"/>
      <c r="D70" s="14"/>
      <c r="E70" s="14"/>
      <c r="F70" s="39" t="s">
        <v>1038</v>
      </c>
      <c r="G70" s="5"/>
      <c r="H70" s="43"/>
      <c r="I70" s="23"/>
      <c r="J70" s="23"/>
      <c r="K70" s="23"/>
      <c r="L70" s="43"/>
      <c r="M70" s="37"/>
      <c r="N70" s="37"/>
    </row>
    <row r="71" spans="1:14" s="6" customFormat="1" ht="22.5" customHeight="1" x14ac:dyDescent="0.3">
      <c r="A71" s="7"/>
      <c r="B71" s="8"/>
      <c r="C71" s="14"/>
      <c r="D71" s="14"/>
      <c r="E71" s="14"/>
      <c r="F71" s="39" t="s">
        <v>1039</v>
      </c>
      <c r="G71" s="5"/>
      <c r="H71" s="43"/>
      <c r="I71" s="23"/>
      <c r="J71" s="23"/>
      <c r="K71" s="23"/>
      <c r="L71" s="43"/>
      <c r="M71" s="37"/>
      <c r="N71" s="37"/>
    </row>
    <row r="72" spans="1:14" s="6" customFormat="1" ht="22.5" customHeight="1" x14ac:dyDescent="0.3">
      <c r="A72" s="7"/>
      <c r="B72" s="8"/>
      <c r="C72" s="14"/>
      <c r="D72" s="14"/>
      <c r="E72" s="14"/>
      <c r="F72" s="39" t="s">
        <v>1040</v>
      </c>
      <c r="G72" s="5"/>
      <c r="H72" s="43"/>
      <c r="I72" s="23"/>
      <c r="J72" s="23"/>
      <c r="K72" s="23"/>
      <c r="L72" s="43"/>
      <c r="M72" s="37"/>
      <c r="N72" s="37"/>
    </row>
    <row r="73" spans="1:14" s="6" customFormat="1" ht="22.5" customHeight="1" x14ac:dyDescent="0.3">
      <c r="A73" s="7"/>
      <c r="B73" s="8"/>
      <c r="C73" s="14"/>
      <c r="D73" s="14"/>
      <c r="E73" s="14"/>
      <c r="F73" s="39" t="s">
        <v>1041</v>
      </c>
      <c r="G73" s="5"/>
      <c r="H73" s="43"/>
      <c r="I73" s="23"/>
      <c r="J73" s="23"/>
      <c r="K73" s="23"/>
      <c r="L73" s="43"/>
      <c r="M73" s="37"/>
      <c r="N73" s="37"/>
    </row>
    <row r="74" spans="1:14" s="6" customFormat="1" ht="22.5" customHeight="1" x14ac:dyDescent="0.3">
      <c r="A74" s="7"/>
      <c r="B74" s="8"/>
      <c r="C74" s="14"/>
      <c r="D74" s="14"/>
      <c r="E74" s="14"/>
      <c r="F74" s="39" t="s">
        <v>1042</v>
      </c>
      <c r="G74" s="5"/>
      <c r="H74" s="255" t="s">
        <v>1107</v>
      </c>
      <c r="I74" s="23"/>
      <c r="J74" s="23"/>
      <c r="K74" s="23"/>
      <c r="L74" s="43"/>
      <c r="M74" s="37"/>
      <c r="N74" s="37"/>
    </row>
    <row r="75" spans="1:14" s="6" customFormat="1" ht="22.5" customHeight="1" x14ac:dyDescent="0.3">
      <c r="A75" s="7"/>
      <c r="B75" s="8"/>
      <c r="C75" s="14"/>
      <c r="D75" s="14"/>
      <c r="E75" s="14"/>
      <c r="F75" s="39" t="s">
        <v>1043</v>
      </c>
      <c r="G75" s="5"/>
      <c r="H75" s="43"/>
      <c r="I75" s="23"/>
      <c r="J75" s="23"/>
      <c r="K75" s="23"/>
      <c r="L75" s="43"/>
      <c r="M75" s="37"/>
      <c r="N75" s="37"/>
    </row>
    <row r="76" spans="1:14" s="6" customFormat="1" ht="22.5" customHeight="1" x14ac:dyDescent="0.3">
      <c r="A76" s="7"/>
      <c r="B76" s="8"/>
      <c r="C76" s="14"/>
      <c r="D76" s="14"/>
      <c r="E76" s="14"/>
      <c r="F76" s="39" t="s">
        <v>1044</v>
      </c>
      <c r="G76" s="5"/>
      <c r="H76" s="43"/>
      <c r="I76" s="23"/>
      <c r="J76" s="23"/>
      <c r="K76" s="23"/>
      <c r="L76" s="43"/>
      <c r="M76" s="37"/>
      <c r="N76" s="37"/>
    </row>
    <row r="77" spans="1:14" s="6" customFormat="1" ht="22.5" customHeight="1" x14ac:dyDescent="0.3">
      <c r="A77" s="7"/>
      <c r="B77" s="8"/>
      <c r="C77" s="14"/>
      <c r="D77" s="14"/>
      <c r="E77" s="14"/>
      <c r="F77" s="39" t="s">
        <v>1045</v>
      </c>
      <c r="G77" s="5"/>
      <c r="H77" s="43"/>
      <c r="I77" s="23"/>
      <c r="J77" s="23"/>
      <c r="K77" s="23"/>
      <c r="L77" s="43"/>
      <c r="M77" s="37"/>
      <c r="N77" s="37"/>
    </row>
    <row r="78" spans="1:14" s="6" customFormat="1" ht="27.75" customHeight="1" x14ac:dyDescent="0.3">
      <c r="A78" s="7"/>
      <c r="B78" s="8"/>
      <c r="C78" s="14"/>
      <c r="D78" s="14"/>
      <c r="E78" s="14"/>
      <c r="F78" s="39" t="s">
        <v>1046</v>
      </c>
      <c r="G78" s="5"/>
      <c r="H78" s="43"/>
      <c r="I78" s="23"/>
      <c r="J78" s="23"/>
      <c r="K78" s="23"/>
      <c r="L78" s="43"/>
      <c r="M78" s="37"/>
      <c r="N78" s="37"/>
    </row>
    <row r="79" spans="1:14" s="6" customFormat="1" ht="15" customHeight="1" x14ac:dyDescent="0.3">
      <c r="A79" s="7"/>
      <c r="B79" s="8"/>
      <c r="C79" s="14"/>
      <c r="D79" s="14"/>
      <c r="E79" s="14"/>
      <c r="F79" s="39"/>
      <c r="G79" s="5"/>
      <c r="H79" s="43"/>
      <c r="I79" s="23"/>
      <c r="J79" s="23"/>
      <c r="K79" s="23"/>
      <c r="L79" s="43"/>
      <c r="M79" s="37"/>
      <c r="N79" s="37"/>
    </row>
    <row r="80" spans="1:14" s="209" customFormat="1" ht="28.8" x14ac:dyDescent="0.3">
      <c r="A80" s="202"/>
      <c r="B80" s="203"/>
      <c r="C80" s="204"/>
      <c r="D80" s="204"/>
      <c r="E80" s="204"/>
      <c r="F80" s="205" t="s">
        <v>62</v>
      </c>
      <c r="G80" s="203" t="s">
        <v>158</v>
      </c>
      <c r="H80" s="206" t="s">
        <v>409</v>
      </c>
      <c r="I80" s="219">
        <v>1</v>
      </c>
      <c r="J80" s="219">
        <v>1</v>
      </c>
      <c r="K80" s="207" t="s">
        <v>159</v>
      </c>
      <c r="L80" s="206">
        <v>0.71870000000000001</v>
      </c>
      <c r="M80" s="219">
        <v>1</v>
      </c>
      <c r="N80" s="219">
        <v>1</v>
      </c>
    </row>
    <row r="81" spans="1:14" s="209" customFormat="1" ht="28.8" x14ac:dyDescent="0.3">
      <c r="A81" s="202"/>
      <c r="B81" s="203"/>
      <c r="C81" s="204"/>
      <c r="D81" s="204"/>
      <c r="E81" s="204"/>
      <c r="F81" s="217" t="s">
        <v>63</v>
      </c>
      <c r="G81" s="203" t="s">
        <v>164</v>
      </c>
      <c r="H81" s="206" t="s">
        <v>407</v>
      </c>
      <c r="I81" s="207" t="s">
        <v>160</v>
      </c>
      <c r="J81" s="207" t="s">
        <v>160</v>
      </c>
      <c r="K81" s="207" t="s">
        <v>160</v>
      </c>
      <c r="L81" s="206">
        <v>1</v>
      </c>
      <c r="M81" s="208" t="s">
        <v>362</v>
      </c>
      <c r="N81" s="208" t="s">
        <v>362</v>
      </c>
    </row>
    <row r="82" spans="1:14" s="209" customFormat="1" ht="28.8" x14ac:dyDescent="0.3">
      <c r="A82" s="202"/>
      <c r="B82" s="203"/>
      <c r="C82" s="204"/>
      <c r="D82" s="204"/>
      <c r="E82" s="204"/>
      <c r="F82" s="217" t="s">
        <v>64</v>
      </c>
      <c r="G82" s="203" t="s">
        <v>165</v>
      </c>
      <c r="H82" s="206" t="s">
        <v>410</v>
      </c>
      <c r="I82" s="207" t="s">
        <v>161</v>
      </c>
      <c r="J82" s="207" t="s">
        <v>161</v>
      </c>
      <c r="K82" s="207" t="s">
        <v>161</v>
      </c>
      <c r="L82" s="206">
        <v>1</v>
      </c>
      <c r="M82" s="208" t="s">
        <v>363</v>
      </c>
      <c r="N82" s="208" t="s">
        <v>363</v>
      </c>
    </row>
    <row r="83" spans="1:14" s="209" customFormat="1" ht="28.8" x14ac:dyDescent="0.3">
      <c r="A83" s="202"/>
      <c r="B83" s="203"/>
      <c r="C83" s="204"/>
      <c r="D83" s="204"/>
      <c r="E83" s="204"/>
      <c r="F83" s="220" t="s">
        <v>65</v>
      </c>
      <c r="G83" s="203" t="s">
        <v>166</v>
      </c>
      <c r="H83" s="206" t="s">
        <v>411</v>
      </c>
      <c r="I83" s="207" t="s">
        <v>162</v>
      </c>
      <c r="J83" s="207" t="s">
        <v>162</v>
      </c>
      <c r="K83" s="207" t="s">
        <v>162</v>
      </c>
      <c r="L83" s="206">
        <v>1</v>
      </c>
      <c r="M83" s="208" t="s">
        <v>364</v>
      </c>
      <c r="N83" s="208" t="s">
        <v>364</v>
      </c>
    </row>
    <row r="84" spans="1:14" s="209" customFormat="1" ht="28.8" x14ac:dyDescent="0.3">
      <c r="A84" s="202"/>
      <c r="B84" s="203"/>
      <c r="C84" s="204"/>
      <c r="D84" s="204"/>
      <c r="E84" s="204"/>
      <c r="F84" s="217" t="s">
        <v>66</v>
      </c>
      <c r="G84" s="203" t="s">
        <v>163</v>
      </c>
      <c r="H84" s="206" t="s">
        <v>405</v>
      </c>
      <c r="I84" s="208" t="s">
        <v>361</v>
      </c>
      <c r="J84" s="208" t="s">
        <v>361</v>
      </c>
      <c r="K84" s="207" t="s">
        <v>189</v>
      </c>
      <c r="L84" s="206">
        <f>3.07/3.27</f>
        <v>0.9388379204892966</v>
      </c>
      <c r="M84" s="208" t="s">
        <v>360</v>
      </c>
      <c r="N84" s="208" t="s">
        <v>360</v>
      </c>
    </row>
    <row r="85" spans="1:14" s="209" customFormat="1" ht="28.8" x14ac:dyDescent="0.3">
      <c r="A85" s="202"/>
      <c r="B85" s="203"/>
      <c r="C85" s="204"/>
      <c r="D85" s="204"/>
      <c r="E85" s="204"/>
      <c r="F85" s="217" t="s">
        <v>67</v>
      </c>
      <c r="G85" s="203" t="s">
        <v>167</v>
      </c>
      <c r="H85" s="206" t="s">
        <v>32</v>
      </c>
      <c r="I85" s="207" t="s">
        <v>168</v>
      </c>
      <c r="J85" s="207" t="s">
        <v>168</v>
      </c>
      <c r="K85" s="207" t="s">
        <v>168</v>
      </c>
      <c r="L85" s="206">
        <v>1</v>
      </c>
      <c r="M85" s="208" t="s">
        <v>368</v>
      </c>
      <c r="N85" s="208" t="s">
        <v>368</v>
      </c>
    </row>
    <row r="86" spans="1:14" s="209" customFormat="1" ht="31.5" customHeight="1" x14ac:dyDescent="0.3">
      <c r="A86" s="202"/>
      <c r="B86" s="203"/>
      <c r="C86" s="204"/>
      <c r="D86" s="204"/>
      <c r="E86" s="204"/>
      <c r="F86" s="205" t="s">
        <v>68</v>
      </c>
      <c r="G86" s="203" t="s">
        <v>171</v>
      </c>
      <c r="H86" s="206" t="s">
        <v>32</v>
      </c>
      <c r="I86" s="207" t="s">
        <v>169</v>
      </c>
      <c r="J86" s="207" t="s">
        <v>169</v>
      </c>
      <c r="K86" s="207" t="s">
        <v>169</v>
      </c>
      <c r="L86" s="206">
        <v>1</v>
      </c>
      <c r="M86" s="208" t="s">
        <v>371</v>
      </c>
      <c r="N86" s="208" t="s">
        <v>371</v>
      </c>
    </row>
    <row r="87" spans="1:14" s="209" customFormat="1" ht="31.5" customHeight="1" x14ac:dyDescent="0.3">
      <c r="A87" s="202"/>
      <c r="B87" s="203"/>
      <c r="C87" s="204"/>
      <c r="D87" s="204"/>
      <c r="E87" s="204"/>
      <c r="F87" s="205" t="s">
        <v>69</v>
      </c>
      <c r="G87" s="203" t="s">
        <v>171</v>
      </c>
      <c r="H87" s="206" t="s">
        <v>32</v>
      </c>
      <c r="I87" s="207" t="s">
        <v>162</v>
      </c>
      <c r="J87" s="207" t="s">
        <v>162</v>
      </c>
      <c r="K87" s="207" t="s">
        <v>162</v>
      </c>
      <c r="L87" s="206">
        <v>1</v>
      </c>
      <c r="M87" s="208" t="s">
        <v>370</v>
      </c>
      <c r="N87" s="208" t="s">
        <v>370</v>
      </c>
    </row>
    <row r="88" spans="1:14" s="209" customFormat="1" ht="31.5" customHeight="1" x14ac:dyDescent="0.3">
      <c r="A88" s="202"/>
      <c r="B88" s="203"/>
      <c r="C88" s="204"/>
      <c r="D88" s="204"/>
      <c r="E88" s="204"/>
      <c r="F88" s="217" t="s">
        <v>70</v>
      </c>
      <c r="G88" s="203" t="s">
        <v>172</v>
      </c>
      <c r="H88" s="206" t="s">
        <v>32</v>
      </c>
      <c r="I88" s="207" t="s">
        <v>170</v>
      </c>
      <c r="J88" s="207" t="s">
        <v>170</v>
      </c>
      <c r="K88" s="207" t="s">
        <v>170</v>
      </c>
      <c r="L88" s="206">
        <v>1</v>
      </c>
      <c r="M88" s="208" t="s">
        <v>365</v>
      </c>
      <c r="N88" s="208" t="s">
        <v>365</v>
      </c>
    </row>
    <row r="89" spans="1:14" s="209" customFormat="1" ht="28.8" x14ac:dyDescent="0.3">
      <c r="A89" s="202"/>
      <c r="B89" s="203"/>
      <c r="C89" s="204"/>
      <c r="D89" s="204"/>
      <c r="E89" s="204"/>
      <c r="F89" s="217" t="s">
        <v>71</v>
      </c>
      <c r="G89" s="203" t="s">
        <v>173</v>
      </c>
      <c r="H89" s="206" t="s">
        <v>32</v>
      </c>
      <c r="I89" s="207" t="s">
        <v>174</v>
      </c>
      <c r="J89" s="207" t="s">
        <v>174</v>
      </c>
      <c r="K89" s="207" t="s">
        <v>174</v>
      </c>
      <c r="L89" s="206">
        <v>1</v>
      </c>
      <c r="M89" s="208" t="s">
        <v>366</v>
      </c>
      <c r="N89" s="208" t="s">
        <v>366</v>
      </c>
    </row>
    <row r="90" spans="1:14" s="209" customFormat="1" ht="28.8" x14ac:dyDescent="0.3">
      <c r="A90" s="202"/>
      <c r="B90" s="203"/>
      <c r="C90" s="204"/>
      <c r="D90" s="204"/>
      <c r="E90" s="204"/>
      <c r="F90" s="217" t="s">
        <v>72</v>
      </c>
      <c r="G90" s="203" t="s">
        <v>175</v>
      </c>
      <c r="H90" s="206" t="s">
        <v>32</v>
      </c>
      <c r="I90" s="207" t="s">
        <v>176</v>
      </c>
      <c r="J90" s="207" t="s">
        <v>176</v>
      </c>
      <c r="K90" s="207" t="s">
        <v>176</v>
      </c>
      <c r="L90" s="206">
        <v>1</v>
      </c>
      <c r="M90" s="208" t="s">
        <v>367</v>
      </c>
      <c r="N90" s="208" t="s">
        <v>367</v>
      </c>
    </row>
    <row r="91" spans="1:14" s="209" customFormat="1" ht="28.8" x14ac:dyDescent="0.3">
      <c r="A91" s="202"/>
      <c r="B91" s="203"/>
      <c r="C91" s="204"/>
      <c r="D91" s="204"/>
      <c r="E91" s="204"/>
      <c r="F91" s="217" t="s">
        <v>73</v>
      </c>
      <c r="G91" s="203" t="s">
        <v>177</v>
      </c>
      <c r="H91" s="206" t="s">
        <v>412</v>
      </c>
      <c r="I91" s="207" t="s">
        <v>178</v>
      </c>
      <c r="J91" s="207" t="s">
        <v>178</v>
      </c>
      <c r="K91" s="207" t="s">
        <v>178</v>
      </c>
      <c r="L91" s="206">
        <v>1</v>
      </c>
      <c r="M91" s="208" t="s">
        <v>374</v>
      </c>
      <c r="N91" s="208" t="s">
        <v>374</v>
      </c>
    </row>
    <row r="92" spans="1:14" s="209" customFormat="1" x14ac:dyDescent="0.3">
      <c r="A92" s="202"/>
      <c r="B92" s="203"/>
      <c r="C92" s="204"/>
      <c r="D92" s="204"/>
      <c r="E92" s="204"/>
      <c r="F92" s="217" t="s">
        <v>74</v>
      </c>
      <c r="G92" s="203" t="s">
        <v>179</v>
      </c>
      <c r="H92" s="206" t="s">
        <v>406</v>
      </c>
      <c r="I92" s="207" t="s">
        <v>180</v>
      </c>
      <c r="J92" s="207" t="s">
        <v>180</v>
      </c>
      <c r="K92" s="207" t="s">
        <v>180</v>
      </c>
      <c r="L92" s="206">
        <v>1</v>
      </c>
      <c r="M92" s="216" t="s">
        <v>32</v>
      </c>
      <c r="N92" s="216" t="s">
        <v>32</v>
      </c>
    </row>
    <row r="93" spans="1:14" s="209" customFormat="1" ht="33" customHeight="1" x14ac:dyDescent="0.3">
      <c r="A93" s="202"/>
      <c r="B93" s="203"/>
      <c r="C93" s="204"/>
      <c r="D93" s="204"/>
      <c r="E93" s="204"/>
      <c r="F93" s="221" t="s">
        <v>356</v>
      </c>
      <c r="G93" s="203" t="s">
        <v>181</v>
      </c>
      <c r="H93" s="206" t="s">
        <v>32</v>
      </c>
      <c r="I93" s="207" t="s">
        <v>182</v>
      </c>
      <c r="J93" s="207" t="s">
        <v>182</v>
      </c>
      <c r="K93" s="207" t="s">
        <v>182</v>
      </c>
      <c r="L93" s="206">
        <v>1</v>
      </c>
      <c r="M93" s="208" t="s">
        <v>357</v>
      </c>
      <c r="N93" s="208" t="s">
        <v>357</v>
      </c>
    </row>
    <row r="94" spans="1:14" s="209" customFormat="1" ht="28.8" x14ac:dyDescent="0.3">
      <c r="A94" s="202"/>
      <c r="B94" s="203"/>
      <c r="C94" s="204"/>
      <c r="D94" s="204"/>
      <c r="E94" s="204"/>
      <c r="F94" s="217" t="s">
        <v>75</v>
      </c>
      <c r="G94" s="203" t="s">
        <v>183</v>
      </c>
      <c r="H94" s="206" t="s">
        <v>32</v>
      </c>
      <c r="I94" s="207" t="s">
        <v>184</v>
      </c>
      <c r="J94" s="207" t="s">
        <v>184</v>
      </c>
      <c r="K94" s="207" t="s">
        <v>184</v>
      </c>
      <c r="L94" s="206">
        <v>1</v>
      </c>
      <c r="M94" s="216" t="s">
        <v>32</v>
      </c>
      <c r="N94" s="216" t="s">
        <v>32</v>
      </c>
    </row>
    <row r="95" spans="1:14" s="209" customFormat="1" x14ac:dyDescent="0.3">
      <c r="A95" s="202"/>
      <c r="B95" s="203"/>
      <c r="C95" s="204"/>
      <c r="D95" s="204"/>
      <c r="E95" s="204"/>
      <c r="F95" s="217" t="s">
        <v>76</v>
      </c>
      <c r="G95" s="203" t="s">
        <v>185</v>
      </c>
      <c r="H95" s="206" t="s">
        <v>32</v>
      </c>
      <c r="I95" s="207" t="s">
        <v>186</v>
      </c>
      <c r="J95" s="207" t="s">
        <v>186</v>
      </c>
      <c r="K95" s="207" t="s">
        <v>186</v>
      </c>
      <c r="L95" s="206">
        <v>1</v>
      </c>
      <c r="M95" s="208" t="s">
        <v>369</v>
      </c>
      <c r="N95" s="208" t="s">
        <v>369</v>
      </c>
    </row>
    <row r="96" spans="1:14" s="209" customFormat="1" ht="28.8" x14ac:dyDescent="0.3">
      <c r="A96" s="202"/>
      <c r="B96" s="203"/>
      <c r="C96" s="204"/>
      <c r="D96" s="204"/>
      <c r="E96" s="204"/>
      <c r="F96" s="217" t="s">
        <v>77</v>
      </c>
      <c r="G96" s="203" t="s">
        <v>187</v>
      </c>
      <c r="H96" s="206" t="s">
        <v>408</v>
      </c>
      <c r="I96" s="207" t="s">
        <v>188</v>
      </c>
      <c r="J96" s="207" t="s">
        <v>188</v>
      </c>
      <c r="K96" s="207" t="s">
        <v>188</v>
      </c>
      <c r="L96" s="206">
        <v>1</v>
      </c>
      <c r="M96" s="208" t="s">
        <v>358</v>
      </c>
      <c r="N96" s="208" t="s">
        <v>358</v>
      </c>
    </row>
    <row r="97" spans="1:14" s="209" customFormat="1" x14ac:dyDescent="0.3">
      <c r="A97" s="202"/>
      <c r="B97" s="203"/>
      <c r="C97" s="204"/>
      <c r="D97" s="204"/>
      <c r="E97" s="204"/>
      <c r="F97" s="217" t="s">
        <v>78</v>
      </c>
      <c r="G97" s="203" t="s">
        <v>179</v>
      </c>
      <c r="H97" s="206" t="s">
        <v>32</v>
      </c>
      <c r="I97" s="207" t="s">
        <v>190</v>
      </c>
      <c r="J97" s="207" t="s">
        <v>190</v>
      </c>
      <c r="K97" s="207" t="s">
        <v>190</v>
      </c>
      <c r="L97" s="206">
        <v>1</v>
      </c>
      <c r="M97" s="208" t="s">
        <v>372</v>
      </c>
      <c r="N97" s="208" t="s">
        <v>372</v>
      </c>
    </row>
    <row r="98" spans="1:14" s="209" customFormat="1" x14ac:dyDescent="0.3">
      <c r="A98" s="202"/>
      <c r="B98" s="203"/>
      <c r="C98" s="204"/>
      <c r="D98" s="204"/>
      <c r="E98" s="204"/>
      <c r="F98" s="217" t="s">
        <v>79</v>
      </c>
      <c r="G98" s="203" t="s">
        <v>179</v>
      </c>
      <c r="H98" s="206" t="s">
        <v>32</v>
      </c>
      <c r="I98" s="207" t="s">
        <v>191</v>
      </c>
      <c r="J98" s="207" t="s">
        <v>191</v>
      </c>
      <c r="K98" s="207" t="s">
        <v>191</v>
      </c>
      <c r="L98" s="206">
        <v>1</v>
      </c>
      <c r="M98" s="208" t="s">
        <v>373</v>
      </c>
      <c r="N98" s="208" t="s">
        <v>373</v>
      </c>
    </row>
    <row r="99" spans="1:14" s="209" customFormat="1" ht="15" customHeight="1" x14ac:dyDescent="0.3">
      <c r="A99" s="202"/>
      <c r="B99" s="203"/>
      <c r="C99" s="204"/>
      <c r="D99" s="204"/>
      <c r="E99" s="204"/>
      <c r="F99" s="205" t="s">
        <v>192</v>
      </c>
      <c r="G99" s="203" t="s">
        <v>194</v>
      </c>
      <c r="H99" s="206" t="s">
        <v>32</v>
      </c>
      <c r="I99" s="207" t="s">
        <v>193</v>
      </c>
      <c r="J99" s="207" t="s">
        <v>193</v>
      </c>
      <c r="K99" s="207" t="s">
        <v>193</v>
      </c>
      <c r="L99" s="206">
        <v>1</v>
      </c>
      <c r="M99" s="216" t="s">
        <v>32</v>
      </c>
      <c r="N99" s="216" t="s">
        <v>32</v>
      </c>
    </row>
    <row r="100" spans="1:14" s="209" customFormat="1" ht="28.8" x14ac:dyDescent="0.3">
      <c r="A100" s="202"/>
      <c r="B100" s="203"/>
      <c r="C100" s="204"/>
      <c r="D100" s="204"/>
      <c r="E100" s="204"/>
      <c r="F100" s="205" t="s">
        <v>80</v>
      </c>
      <c r="G100" s="203" t="s">
        <v>158</v>
      </c>
      <c r="H100" s="206" t="s">
        <v>32</v>
      </c>
      <c r="I100" s="219">
        <v>1</v>
      </c>
      <c r="J100" s="219">
        <v>1</v>
      </c>
      <c r="K100" s="219">
        <v>1</v>
      </c>
      <c r="L100" s="206">
        <v>1</v>
      </c>
      <c r="M100" s="219">
        <v>1</v>
      </c>
      <c r="N100" s="219">
        <v>1</v>
      </c>
    </row>
    <row r="101" spans="1:14" s="209" customFormat="1" ht="27" customHeight="1" x14ac:dyDescent="0.3">
      <c r="A101" s="202"/>
      <c r="B101" s="203"/>
      <c r="C101" s="204"/>
      <c r="D101" s="204"/>
      <c r="E101" s="204"/>
      <c r="F101" s="222"/>
      <c r="G101" s="223"/>
      <c r="H101" s="224"/>
      <c r="I101" s="207"/>
      <c r="J101" s="207"/>
      <c r="K101" s="207"/>
      <c r="L101" s="206"/>
      <c r="M101" s="207"/>
      <c r="N101" s="207"/>
    </row>
    <row r="102" spans="1:14" s="3" customFormat="1" ht="30" customHeight="1" x14ac:dyDescent="0.3">
      <c r="A102" s="17"/>
      <c r="B102" s="18"/>
      <c r="C102" s="19"/>
      <c r="D102" s="19"/>
      <c r="E102" s="1609" t="s">
        <v>1047</v>
      </c>
      <c r="F102" s="1610"/>
      <c r="G102" s="2" t="s">
        <v>196</v>
      </c>
      <c r="H102" s="42">
        <v>1</v>
      </c>
      <c r="I102" s="27">
        <v>0.4</v>
      </c>
      <c r="J102" s="27">
        <v>0.4</v>
      </c>
      <c r="K102" s="27">
        <v>0.4</v>
      </c>
      <c r="L102" s="28">
        <v>1</v>
      </c>
      <c r="M102" s="27">
        <v>0.2</v>
      </c>
      <c r="N102" s="27">
        <v>0.2</v>
      </c>
    </row>
    <row r="103" spans="1:14" s="209" customFormat="1" ht="15" customHeight="1" x14ac:dyDescent="0.3">
      <c r="A103" s="202"/>
      <c r="B103" s="203"/>
      <c r="C103" s="204"/>
      <c r="D103" s="204"/>
      <c r="E103" s="204"/>
      <c r="F103" s="205" t="s">
        <v>81</v>
      </c>
      <c r="G103" s="203" t="s">
        <v>199</v>
      </c>
      <c r="H103" s="206">
        <v>1</v>
      </c>
      <c r="I103" s="207" t="s">
        <v>29</v>
      </c>
      <c r="J103" s="207" t="s">
        <v>29</v>
      </c>
      <c r="K103" s="207" t="s">
        <v>29</v>
      </c>
      <c r="L103" s="206">
        <v>1</v>
      </c>
      <c r="M103" s="208" t="s">
        <v>377</v>
      </c>
      <c r="N103" s="208" t="s">
        <v>377</v>
      </c>
    </row>
    <row r="104" spans="1:14" s="6" customFormat="1" ht="43.5" customHeight="1" x14ac:dyDescent="0.3">
      <c r="A104" s="7"/>
      <c r="B104" s="8"/>
      <c r="C104" s="14"/>
      <c r="D104" s="14"/>
      <c r="E104" s="14"/>
      <c r="F104" s="39" t="s">
        <v>1048</v>
      </c>
      <c r="G104" s="5" t="s">
        <v>202</v>
      </c>
      <c r="H104" s="255" t="s">
        <v>1108</v>
      </c>
      <c r="I104" s="23" t="s">
        <v>203</v>
      </c>
      <c r="J104" s="23" t="s">
        <v>203</v>
      </c>
      <c r="K104" s="23" t="s">
        <v>203</v>
      </c>
      <c r="L104" s="43">
        <v>1</v>
      </c>
      <c r="M104" s="23" t="s">
        <v>203</v>
      </c>
      <c r="N104" s="23" t="s">
        <v>203</v>
      </c>
    </row>
    <row r="105" spans="1:14" s="6" customFormat="1" ht="43.5" customHeight="1" x14ac:dyDescent="0.3">
      <c r="A105" s="7"/>
      <c r="B105" s="8"/>
      <c r="C105" s="14"/>
      <c r="D105" s="14"/>
      <c r="E105" s="14"/>
      <c r="F105" s="39" t="s">
        <v>1049</v>
      </c>
      <c r="G105" s="5" t="s">
        <v>204</v>
      </c>
      <c r="H105" s="43" t="s">
        <v>1109</v>
      </c>
      <c r="I105" s="23" t="s">
        <v>205</v>
      </c>
      <c r="J105" s="23" t="s">
        <v>205</v>
      </c>
      <c r="K105" s="23" t="s">
        <v>205</v>
      </c>
      <c r="L105" s="43">
        <v>1</v>
      </c>
      <c r="M105" s="23" t="s">
        <v>205</v>
      </c>
      <c r="N105" s="23" t="s">
        <v>205</v>
      </c>
    </row>
    <row r="106" spans="1:14" s="6" customFormat="1" ht="43.5" customHeight="1" x14ac:dyDescent="0.3">
      <c r="A106" s="7"/>
      <c r="B106" s="8"/>
      <c r="C106" s="14"/>
      <c r="D106" s="14"/>
      <c r="E106" s="14"/>
      <c r="F106" s="39" t="s">
        <v>1050</v>
      </c>
      <c r="G106" s="5" t="s">
        <v>206</v>
      </c>
      <c r="H106" s="43" t="s">
        <v>1110</v>
      </c>
      <c r="I106" s="23" t="s">
        <v>207</v>
      </c>
      <c r="J106" s="23" t="s">
        <v>207</v>
      </c>
      <c r="K106" s="23" t="s">
        <v>207</v>
      </c>
      <c r="L106" s="43">
        <v>1</v>
      </c>
      <c r="M106" s="23" t="s">
        <v>207</v>
      </c>
      <c r="N106" s="23" t="s">
        <v>207</v>
      </c>
    </row>
    <row r="107" spans="1:14" s="6" customFormat="1" ht="43.5" customHeight="1" x14ac:dyDescent="0.3">
      <c r="A107" s="7"/>
      <c r="B107" s="8"/>
      <c r="C107" s="14"/>
      <c r="D107" s="14"/>
      <c r="E107" s="14"/>
      <c r="F107" s="39" t="s">
        <v>1051</v>
      </c>
      <c r="G107" s="5" t="s">
        <v>208</v>
      </c>
      <c r="H107" s="43" t="s">
        <v>1111</v>
      </c>
      <c r="I107" s="23" t="s">
        <v>209</v>
      </c>
      <c r="J107" s="23" t="s">
        <v>209</v>
      </c>
      <c r="K107" s="23" t="s">
        <v>209</v>
      </c>
      <c r="L107" s="43">
        <v>1</v>
      </c>
      <c r="M107" s="23" t="s">
        <v>209</v>
      </c>
      <c r="N107" s="23" t="s">
        <v>209</v>
      </c>
    </row>
    <row r="108" spans="1:14" s="6" customFormat="1" ht="43.5" customHeight="1" x14ac:dyDescent="0.3">
      <c r="A108" s="7"/>
      <c r="B108" s="8"/>
      <c r="C108" s="14"/>
      <c r="D108" s="14"/>
      <c r="E108" s="14"/>
      <c r="F108" s="39" t="s">
        <v>1052</v>
      </c>
      <c r="G108" s="5" t="s">
        <v>211</v>
      </c>
      <c r="H108" s="43" t="s">
        <v>1112</v>
      </c>
      <c r="I108" s="23" t="s">
        <v>210</v>
      </c>
      <c r="J108" s="23" t="s">
        <v>210</v>
      </c>
      <c r="K108" s="23" t="s">
        <v>210</v>
      </c>
      <c r="L108" s="43">
        <v>1</v>
      </c>
      <c r="M108" s="23" t="s">
        <v>210</v>
      </c>
      <c r="N108" s="23" t="s">
        <v>210</v>
      </c>
    </row>
    <row r="109" spans="1:14" s="6" customFormat="1" ht="43.5" customHeight="1" x14ac:dyDescent="0.3">
      <c r="A109" s="7"/>
      <c r="B109" s="8"/>
      <c r="C109" s="14"/>
      <c r="D109" s="14"/>
      <c r="E109" s="14"/>
      <c r="F109" s="39" t="s">
        <v>1053</v>
      </c>
      <c r="G109" s="5" t="s">
        <v>212</v>
      </c>
      <c r="H109" s="43" t="s">
        <v>1113</v>
      </c>
      <c r="I109" s="23" t="s">
        <v>213</v>
      </c>
      <c r="J109" s="23" t="s">
        <v>213</v>
      </c>
      <c r="K109" s="23" t="s">
        <v>213</v>
      </c>
      <c r="L109" s="43">
        <v>1</v>
      </c>
      <c r="M109" s="23" t="s">
        <v>213</v>
      </c>
      <c r="N109" s="23" t="s">
        <v>213</v>
      </c>
    </row>
    <row r="110" spans="1:14" s="6" customFormat="1" ht="43.5" customHeight="1" x14ac:dyDescent="0.3">
      <c r="A110" s="7"/>
      <c r="B110" s="8"/>
      <c r="C110" s="14"/>
      <c r="D110" s="14"/>
      <c r="E110" s="14"/>
      <c r="F110" s="39" t="s">
        <v>1054</v>
      </c>
      <c r="G110" s="5" t="s">
        <v>214</v>
      </c>
      <c r="H110" s="43" t="s">
        <v>1114</v>
      </c>
      <c r="I110" s="23" t="s">
        <v>215</v>
      </c>
      <c r="J110" s="23" t="s">
        <v>215</v>
      </c>
      <c r="K110" s="23" t="s">
        <v>215</v>
      </c>
      <c r="L110" s="43">
        <v>1</v>
      </c>
      <c r="M110" s="23" t="s">
        <v>215</v>
      </c>
      <c r="N110" s="23" t="s">
        <v>215</v>
      </c>
    </row>
    <row r="111" spans="1:14" s="6" customFormat="1" ht="43.5" customHeight="1" x14ac:dyDescent="0.3">
      <c r="A111" s="7"/>
      <c r="B111" s="8"/>
      <c r="C111" s="14"/>
      <c r="D111" s="14"/>
      <c r="E111" s="14"/>
      <c r="F111" s="39" t="s">
        <v>1055</v>
      </c>
      <c r="G111" s="5" t="s">
        <v>216</v>
      </c>
      <c r="H111" s="43" t="s">
        <v>1111</v>
      </c>
      <c r="I111" s="23" t="s">
        <v>217</v>
      </c>
      <c r="J111" s="23" t="s">
        <v>217</v>
      </c>
      <c r="K111" s="23" t="s">
        <v>217</v>
      </c>
      <c r="L111" s="43">
        <v>1</v>
      </c>
      <c r="M111" s="23" t="s">
        <v>217</v>
      </c>
      <c r="N111" s="23" t="s">
        <v>217</v>
      </c>
    </row>
    <row r="112" spans="1:14" s="6" customFormat="1" ht="43.5" customHeight="1" x14ac:dyDescent="0.3">
      <c r="A112" s="7"/>
      <c r="B112" s="8"/>
      <c r="C112" s="14"/>
      <c r="D112" s="14"/>
      <c r="E112" s="14"/>
      <c r="F112" s="39" t="s">
        <v>1056</v>
      </c>
      <c r="G112" s="5" t="s">
        <v>218</v>
      </c>
      <c r="H112" s="43" t="s">
        <v>1115</v>
      </c>
      <c r="I112" s="23" t="s">
        <v>219</v>
      </c>
      <c r="J112" s="23" t="s">
        <v>219</v>
      </c>
      <c r="K112" s="23" t="s">
        <v>219</v>
      </c>
      <c r="L112" s="43">
        <v>1</v>
      </c>
      <c r="M112" s="23" t="s">
        <v>219</v>
      </c>
      <c r="N112" s="23" t="s">
        <v>219</v>
      </c>
    </row>
    <row r="113" spans="1:14" s="6" customFormat="1" ht="28.8" x14ac:dyDescent="0.3">
      <c r="A113" s="7"/>
      <c r="B113" s="8"/>
      <c r="C113" s="14"/>
      <c r="D113" s="14"/>
      <c r="E113" s="14"/>
      <c r="F113" s="29" t="s">
        <v>222</v>
      </c>
      <c r="G113" s="5" t="s">
        <v>226</v>
      </c>
      <c r="H113" s="43">
        <v>5</v>
      </c>
      <c r="I113" s="23" t="s">
        <v>227</v>
      </c>
      <c r="J113" s="23" t="s">
        <v>227</v>
      </c>
      <c r="K113" s="23" t="s">
        <v>227</v>
      </c>
      <c r="L113" s="43">
        <v>1</v>
      </c>
      <c r="M113" s="23" t="s">
        <v>227</v>
      </c>
      <c r="N113" s="23" t="s">
        <v>227</v>
      </c>
    </row>
    <row r="114" spans="1:14" s="6" customFormat="1" ht="28.8" x14ac:dyDescent="0.3">
      <c r="A114" s="7"/>
      <c r="B114" s="8"/>
      <c r="C114" s="14"/>
      <c r="D114" s="14"/>
      <c r="E114" s="14"/>
      <c r="F114" s="9" t="s">
        <v>85</v>
      </c>
      <c r="G114" s="5" t="s">
        <v>230</v>
      </c>
      <c r="H114" s="43">
        <v>4</v>
      </c>
      <c r="I114" s="23" t="s">
        <v>232</v>
      </c>
      <c r="J114" s="23" t="s">
        <v>232</v>
      </c>
      <c r="K114" s="23" t="s">
        <v>232</v>
      </c>
      <c r="L114" s="43">
        <v>1</v>
      </c>
      <c r="M114" s="37" t="s">
        <v>358</v>
      </c>
      <c r="N114" s="37" t="s">
        <v>358</v>
      </c>
    </row>
    <row r="115" spans="1:14" s="232" customFormat="1" ht="28.8" x14ac:dyDescent="0.3">
      <c r="A115" s="225"/>
      <c r="B115" s="226"/>
      <c r="C115" s="227"/>
      <c r="D115" s="227"/>
      <c r="E115" s="227"/>
      <c r="F115" s="228" t="s">
        <v>1057</v>
      </c>
      <c r="G115" s="226" t="s">
        <v>200</v>
      </c>
      <c r="H115" s="229">
        <v>5</v>
      </c>
      <c r="I115" s="230" t="s">
        <v>201</v>
      </c>
      <c r="J115" s="230" t="s">
        <v>201</v>
      </c>
      <c r="K115" s="230" t="s">
        <v>201</v>
      </c>
      <c r="L115" s="229">
        <v>1</v>
      </c>
      <c r="M115" s="231" t="s">
        <v>375</v>
      </c>
      <c r="N115" s="231" t="s">
        <v>375</v>
      </c>
    </row>
    <row r="116" spans="1:14" s="232" customFormat="1" ht="33" customHeight="1" x14ac:dyDescent="0.3">
      <c r="A116" s="225"/>
      <c r="B116" s="226"/>
      <c r="C116" s="227"/>
      <c r="D116" s="227"/>
      <c r="E116" s="227"/>
      <c r="F116" s="233" t="s">
        <v>84</v>
      </c>
      <c r="G116" s="226" t="s">
        <v>229</v>
      </c>
      <c r="H116" s="229">
        <v>5</v>
      </c>
      <c r="I116" s="230" t="s">
        <v>228</v>
      </c>
      <c r="J116" s="230" t="s">
        <v>228</v>
      </c>
      <c r="K116" s="230" t="s">
        <v>228</v>
      </c>
      <c r="L116" s="229">
        <v>1</v>
      </c>
      <c r="M116" s="231" t="s">
        <v>376</v>
      </c>
      <c r="N116" s="231" t="s">
        <v>376</v>
      </c>
    </row>
    <row r="117" spans="1:14" s="209" customFormat="1" ht="31.5" customHeight="1" x14ac:dyDescent="0.3">
      <c r="A117" s="202"/>
      <c r="B117" s="203"/>
      <c r="C117" s="204"/>
      <c r="D117" s="204"/>
      <c r="E117" s="204"/>
      <c r="F117" s="39" t="s">
        <v>1058</v>
      </c>
      <c r="G117" s="203" t="s">
        <v>198</v>
      </c>
      <c r="H117" s="206">
        <v>5</v>
      </c>
      <c r="I117" s="207" t="s">
        <v>29</v>
      </c>
      <c r="J117" s="207" t="s">
        <v>29</v>
      </c>
      <c r="K117" s="207" t="s">
        <v>29</v>
      </c>
      <c r="L117" s="206">
        <v>1</v>
      </c>
      <c r="M117" s="216" t="s">
        <v>32</v>
      </c>
      <c r="N117" s="216" t="s">
        <v>32</v>
      </c>
    </row>
    <row r="118" spans="1:14" s="209" customFormat="1" ht="33" customHeight="1" x14ac:dyDescent="0.3">
      <c r="A118" s="234"/>
      <c r="B118" s="5"/>
      <c r="C118" s="235"/>
      <c r="D118" s="235"/>
      <c r="E118" s="235"/>
      <c r="F118" s="198" t="s">
        <v>1059</v>
      </c>
      <c r="G118" s="203" t="s">
        <v>224</v>
      </c>
      <c r="H118" s="256" t="s">
        <v>1116</v>
      </c>
      <c r="I118" s="207" t="s">
        <v>223</v>
      </c>
      <c r="J118" s="207" t="s">
        <v>223</v>
      </c>
      <c r="K118" s="207" t="s">
        <v>223</v>
      </c>
      <c r="L118" s="206">
        <v>1</v>
      </c>
      <c r="M118" s="208" t="s">
        <v>378</v>
      </c>
      <c r="N118" s="208" t="s">
        <v>378</v>
      </c>
    </row>
    <row r="119" spans="1:14" s="209" customFormat="1" ht="43.5" customHeight="1" x14ac:dyDescent="0.3">
      <c r="A119" s="202"/>
      <c r="B119" s="203"/>
      <c r="C119" s="204"/>
      <c r="D119" s="204"/>
      <c r="E119" s="204"/>
      <c r="F119" s="205" t="s">
        <v>82</v>
      </c>
      <c r="G119" s="203" t="s">
        <v>220</v>
      </c>
      <c r="H119" s="206"/>
      <c r="I119" s="207" t="s">
        <v>221</v>
      </c>
      <c r="J119" s="207" t="s">
        <v>221</v>
      </c>
      <c r="K119" s="207" t="s">
        <v>221</v>
      </c>
      <c r="L119" s="206">
        <v>1</v>
      </c>
      <c r="M119" s="219">
        <v>1</v>
      </c>
      <c r="N119" s="219">
        <v>1</v>
      </c>
    </row>
    <row r="120" spans="1:14" s="209" customFormat="1" ht="33" customHeight="1" x14ac:dyDescent="0.3">
      <c r="A120" s="202"/>
      <c r="B120" s="203"/>
      <c r="C120" s="204"/>
      <c r="D120" s="204"/>
      <c r="E120" s="204"/>
      <c r="F120" s="205" t="s">
        <v>83</v>
      </c>
      <c r="G120" s="203" t="s">
        <v>225</v>
      </c>
      <c r="H120" s="206"/>
      <c r="I120" s="219">
        <v>1</v>
      </c>
      <c r="J120" s="219">
        <v>1</v>
      </c>
      <c r="K120" s="219">
        <v>1</v>
      </c>
      <c r="L120" s="206">
        <v>1</v>
      </c>
      <c r="M120" s="216" t="s">
        <v>32</v>
      </c>
      <c r="N120" s="216" t="s">
        <v>32</v>
      </c>
    </row>
    <row r="121" spans="1:14" s="209" customFormat="1" ht="28.8" x14ac:dyDescent="0.3">
      <c r="A121" s="202"/>
      <c r="B121" s="203"/>
      <c r="C121" s="204"/>
      <c r="D121" s="204"/>
      <c r="E121" s="204"/>
      <c r="F121" s="217" t="s">
        <v>86</v>
      </c>
      <c r="G121" s="203" t="s">
        <v>231</v>
      </c>
      <c r="H121" s="206"/>
      <c r="I121" s="219">
        <v>0.65</v>
      </c>
      <c r="J121" s="219">
        <v>0.65</v>
      </c>
      <c r="K121" s="219">
        <v>1</v>
      </c>
      <c r="L121" s="206">
        <f>K121/J121</f>
        <v>1.5384615384615383</v>
      </c>
      <c r="M121" s="216" t="s">
        <v>32</v>
      </c>
      <c r="N121" s="216" t="s">
        <v>32</v>
      </c>
    </row>
    <row r="122" spans="1:14" s="6" customFormat="1" ht="24" customHeight="1" x14ac:dyDescent="0.3">
      <c r="A122" s="7"/>
      <c r="B122" s="8"/>
      <c r="C122" s="14"/>
      <c r="D122" s="14"/>
      <c r="E122" s="14"/>
      <c r="F122" s="32"/>
      <c r="G122" s="34"/>
      <c r="H122" s="48"/>
      <c r="I122" s="23"/>
      <c r="J122" s="23"/>
      <c r="K122" s="23"/>
      <c r="L122" s="43"/>
      <c r="M122" s="23"/>
      <c r="N122" s="23"/>
    </row>
    <row r="123" spans="1:14" s="3" customFormat="1" ht="30" customHeight="1" x14ac:dyDescent="0.3">
      <c r="A123" s="17"/>
      <c r="B123" s="18"/>
      <c r="C123" s="19"/>
      <c r="D123" s="19"/>
      <c r="E123" s="1609" t="s">
        <v>1060</v>
      </c>
      <c r="F123" s="1610"/>
      <c r="G123" s="2" t="s">
        <v>236</v>
      </c>
      <c r="H123" s="43"/>
      <c r="I123" s="27">
        <v>0.4</v>
      </c>
      <c r="J123" s="27">
        <v>0.4</v>
      </c>
      <c r="K123" s="27">
        <v>0.4</v>
      </c>
      <c r="L123" s="28">
        <v>1</v>
      </c>
      <c r="M123" s="27">
        <v>0.4</v>
      </c>
      <c r="N123" s="27">
        <v>0.4</v>
      </c>
    </row>
    <row r="124" spans="1:14" s="6" customFormat="1" ht="28.8" x14ac:dyDescent="0.3">
      <c r="A124" s="7"/>
      <c r="B124" s="8"/>
      <c r="C124" s="14"/>
      <c r="D124" s="14"/>
      <c r="E124" s="14"/>
      <c r="F124" s="9" t="s">
        <v>87</v>
      </c>
      <c r="G124" s="5" t="s">
        <v>233</v>
      </c>
      <c r="H124" s="43">
        <v>4</v>
      </c>
      <c r="I124" s="22">
        <v>1</v>
      </c>
      <c r="J124" s="22">
        <v>1</v>
      </c>
      <c r="K124" s="22">
        <v>1</v>
      </c>
      <c r="L124" s="43">
        <v>1</v>
      </c>
      <c r="M124" s="22">
        <v>1</v>
      </c>
      <c r="N124" s="22">
        <v>1</v>
      </c>
    </row>
    <row r="125" spans="1:14" s="6" customFormat="1" ht="28.8" x14ac:dyDescent="0.3">
      <c r="A125" s="7"/>
      <c r="B125" s="8"/>
      <c r="C125" s="14"/>
      <c r="D125" s="14"/>
      <c r="E125" s="14"/>
      <c r="F125" s="9" t="s">
        <v>88</v>
      </c>
      <c r="G125" s="5" t="s">
        <v>234</v>
      </c>
      <c r="H125" s="43">
        <v>4</v>
      </c>
      <c r="I125" s="23" t="s">
        <v>235</v>
      </c>
      <c r="J125" s="23" t="s">
        <v>235</v>
      </c>
      <c r="K125" s="23" t="s">
        <v>235</v>
      </c>
      <c r="L125" s="43">
        <v>1</v>
      </c>
      <c r="M125" s="37" t="s">
        <v>253</v>
      </c>
      <c r="N125" s="37" t="s">
        <v>253</v>
      </c>
    </row>
    <row r="126" spans="1:14" s="209" customFormat="1" ht="29.25" customHeight="1" x14ac:dyDescent="0.3">
      <c r="A126" s="234"/>
      <c r="B126" s="5"/>
      <c r="C126" s="235"/>
      <c r="D126" s="235"/>
      <c r="E126" s="235"/>
      <c r="F126" s="39" t="s">
        <v>1061</v>
      </c>
      <c r="G126" s="203" t="s">
        <v>197</v>
      </c>
      <c r="H126" s="206">
        <v>5</v>
      </c>
      <c r="I126" s="219">
        <v>1</v>
      </c>
      <c r="J126" s="219">
        <v>1</v>
      </c>
      <c r="K126" s="207" t="s">
        <v>29</v>
      </c>
      <c r="L126" s="206">
        <v>1</v>
      </c>
      <c r="M126" s="208" t="s">
        <v>379</v>
      </c>
      <c r="N126" s="208" t="s">
        <v>379</v>
      </c>
    </row>
    <row r="127" spans="1:14" s="6" customFormat="1" ht="22.5" customHeight="1" x14ac:dyDescent="0.3">
      <c r="A127" s="7"/>
      <c r="B127" s="8"/>
      <c r="C127" s="14"/>
      <c r="D127" s="14"/>
      <c r="E127" s="14"/>
      <c r="F127" s="9"/>
      <c r="G127" s="5"/>
      <c r="H127" s="43"/>
      <c r="I127" s="23"/>
      <c r="J127" s="23"/>
      <c r="K127" s="23"/>
      <c r="L127" s="43"/>
      <c r="M127" s="23"/>
      <c r="N127" s="23"/>
    </row>
    <row r="128" spans="1:14" s="6" customFormat="1" ht="22.5" customHeight="1" x14ac:dyDescent="0.3">
      <c r="A128" s="7"/>
      <c r="B128" s="8"/>
      <c r="C128" s="14"/>
      <c r="D128" s="14"/>
      <c r="E128" s="14"/>
      <c r="F128" s="9"/>
      <c r="G128" s="5"/>
      <c r="H128" s="43"/>
      <c r="I128" s="23"/>
      <c r="J128" s="23"/>
      <c r="K128" s="23"/>
      <c r="L128" s="43"/>
      <c r="M128" s="23"/>
      <c r="N128" s="23"/>
    </row>
    <row r="129" spans="1:14" s="6" customFormat="1" ht="22.5" customHeight="1" x14ac:dyDescent="0.3">
      <c r="A129" s="7"/>
      <c r="B129" s="8"/>
      <c r="C129" s="14"/>
      <c r="D129" s="14"/>
      <c r="E129" s="14"/>
      <c r="F129" s="9"/>
      <c r="G129" s="5"/>
      <c r="H129" s="43"/>
      <c r="I129" s="23"/>
      <c r="J129" s="23"/>
      <c r="K129" s="23"/>
      <c r="L129" s="43"/>
      <c r="M129" s="23"/>
      <c r="N129" s="23"/>
    </row>
    <row r="130" spans="1:14" s="3" customFormat="1" ht="30" customHeight="1" x14ac:dyDescent="0.3">
      <c r="A130" s="17"/>
      <c r="B130" s="18"/>
      <c r="C130" s="19"/>
      <c r="D130" s="19"/>
      <c r="E130" s="1609" t="s">
        <v>1062</v>
      </c>
      <c r="F130" s="1610"/>
      <c r="G130" s="30" t="s">
        <v>237</v>
      </c>
      <c r="H130" s="47"/>
      <c r="I130" s="27">
        <v>0.4</v>
      </c>
      <c r="J130" s="27">
        <v>0.4</v>
      </c>
      <c r="K130" s="27">
        <v>0.4</v>
      </c>
      <c r="L130" s="28">
        <v>1</v>
      </c>
      <c r="M130" s="27">
        <v>0.4</v>
      </c>
      <c r="N130" s="27">
        <v>0.4</v>
      </c>
    </row>
    <row r="131" spans="1:14" s="209" customFormat="1" ht="28.8" x14ac:dyDescent="0.3">
      <c r="A131" s="202"/>
      <c r="B131" s="203"/>
      <c r="C131" s="204"/>
      <c r="D131" s="204"/>
      <c r="E131" s="204"/>
      <c r="F131" s="205" t="s">
        <v>89</v>
      </c>
      <c r="G131" s="237" t="s">
        <v>383</v>
      </c>
      <c r="H131" s="206"/>
      <c r="I131" s="207" t="s">
        <v>238</v>
      </c>
      <c r="J131" s="207" t="s">
        <v>238</v>
      </c>
      <c r="K131" s="207" t="s">
        <v>238</v>
      </c>
      <c r="L131" s="206">
        <v>1</v>
      </c>
      <c r="M131" s="208" t="s">
        <v>384</v>
      </c>
      <c r="N131" s="208" t="s">
        <v>384</v>
      </c>
    </row>
    <row r="132" spans="1:14" s="6" customFormat="1" ht="28.8" x14ac:dyDescent="0.3">
      <c r="A132" s="7"/>
      <c r="B132" s="8"/>
      <c r="C132" s="14"/>
      <c r="D132" s="14"/>
      <c r="E132" s="14"/>
      <c r="F132" s="39" t="s">
        <v>1063</v>
      </c>
      <c r="G132" s="5" t="s">
        <v>239</v>
      </c>
      <c r="H132" s="43"/>
      <c r="I132" s="23" t="s">
        <v>240</v>
      </c>
      <c r="J132" s="23" t="s">
        <v>240</v>
      </c>
      <c r="K132" s="23" t="s">
        <v>240</v>
      </c>
      <c r="L132" s="43">
        <v>1</v>
      </c>
      <c r="M132" s="37" t="s">
        <v>380</v>
      </c>
      <c r="N132" s="37" t="s">
        <v>380</v>
      </c>
    </row>
    <row r="133" spans="1:14" s="209" customFormat="1" ht="15" customHeight="1" x14ac:dyDescent="0.3">
      <c r="A133" s="202"/>
      <c r="B133" s="203"/>
      <c r="C133" s="204"/>
      <c r="D133" s="204"/>
      <c r="E133" s="204"/>
      <c r="F133" s="205" t="s">
        <v>90</v>
      </c>
      <c r="G133" s="203" t="s">
        <v>241</v>
      </c>
      <c r="H133" s="206"/>
      <c r="I133" s="207" t="s">
        <v>242</v>
      </c>
      <c r="J133" s="207" t="s">
        <v>242</v>
      </c>
      <c r="K133" s="207" t="s">
        <v>242</v>
      </c>
      <c r="L133" s="206">
        <v>1</v>
      </c>
      <c r="M133" s="207"/>
      <c r="N133" s="207"/>
    </row>
    <row r="134" spans="1:14" s="6" customFormat="1" ht="15" customHeight="1" x14ac:dyDescent="0.3">
      <c r="A134" s="7"/>
      <c r="B134" s="8"/>
      <c r="C134" s="14"/>
      <c r="D134" s="14"/>
      <c r="E134" s="14"/>
      <c r="F134" s="9" t="s">
        <v>91</v>
      </c>
      <c r="G134" s="5" t="s">
        <v>243</v>
      </c>
      <c r="H134" s="43">
        <v>4</v>
      </c>
      <c r="I134" s="23" t="s">
        <v>195</v>
      </c>
      <c r="J134" s="23" t="s">
        <v>195</v>
      </c>
      <c r="K134" s="23" t="s">
        <v>195</v>
      </c>
      <c r="L134" s="43">
        <v>1</v>
      </c>
      <c r="M134" s="37" t="s">
        <v>381</v>
      </c>
      <c r="N134" s="37" t="s">
        <v>381</v>
      </c>
    </row>
    <row r="135" spans="1:14" s="209" customFormat="1" ht="28.8" x14ac:dyDescent="0.3">
      <c r="A135" s="202"/>
      <c r="B135" s="203"/>
      <c r="C135" s="204"/>
      <c r="D135" s="204"/>
      <c r="E135" s="204"/>
      <c r="F135" s="205" t="s">
        <v>92</v>
      </c>
      <c r="G135" s="203" t="s">
        <v>244</v>
      </c>
      <c r="H135" s="206"/>
      <c r="I135" s="207" t="s">
        <v>245</v>
      </c>
      <c r="J135" s="207" t="s">
        <v>245</v>
      </c>
      <c r="K135" s="207" t="s">
        <v>245</v>
      </c>
      <c r="L135" s="206">
        <v>1</v>
      </c>
      <c r="M135" s="208" t="s">
        <v>32</v>
      </c>
      <c r="N135" s="208" t="s">
        <v>32</v>
      </c>
    </row>
    <row r="136" spans="1:14" s="209" customFormat="1" ht="15" customHeight="1" x14ac:dyDescent="0.3">
      <c r="A136" s="202"/>
      <c r="B136" s="203"/>
      <c r="C136" s="204"/>
      <c r="D136" s="204"/>
      <c r="E136" s="204"/>
      <c r="F136" s="241" t="s">
        <v>93</v>
      </c>
      <c r="G136" s="239" t="s">
        <v>247</v>
      </c>
      <c r="H136" s="206"/>
      <c r="I136" s="207" t="s">
        <v>246</v>
      </c>
      <c r="J136" s="207" t="s">
        <v>246</v>
      </c>
      <c r="K136" s="207" t="s">
        <v>246</v>
      </c>
      <c r="L136" s="206">
        <v>1</v>
      </c>
      <c r="M136" s="208" t="s">
        <v>32</v>
      </c>
      <c r="N136" s="208" t="s">
        <v>32</v>
      </c>
    </row>
    <row r="137" spans="1:14" s="209" customFormat="1" ht="28.8" x14ac:dyDescent="0.3">
      <c r="A137" s="202"/>
      <c r="B137" s="203"/>
      <c r="C137" s="204"/>
      <c r="D137" s="204"/>
      <c r="E137" s="204"/>
      <c r="F137" s="241" t="s">
        <v>94</v>
      </c>
      <c r="G137" s="203" t="s">
        <v>248</v>
      </c>
      <c r="H137" s="206"/>
      <c r="I137" s="208" t="s">
        <v>359</v>
      </c>
      <c r="J137" s="208" t="s">
        <v>359</v>
      </c>
      <c r="K137" s="207" t="s">
        <v>253</v>
      </c>
      <c r="L137" s="206">
        <f>6/7</f>
        <v>0.8571428571428571</v>
      </c>
      <c r="M137" s="208" t="s">
        <v>32</v>
      </c>
      <c r="N137" s="208" t="s">
        <v>32</v>
      </c>
    </row>
    <row r="138" spans="1:14" s="209" customFormat="1" ht="28.8" x14ac:dyDescent="0.3">
      <c r="A138" s="202"/>
      <c r="B138" s="203"/>
      <c r="C138" s="204"/>
      <c r="D138" s="204"/>
      <c r="E138" s="204"/>
      <c r="F138" s="220" t="s">
        <v>95</v>
      </c>
      <c r="G138" s="239" t="s">
        <v>249</v>
      </c>
      <c r="H138" s="206"/>
      <c r="I138" s="207" t="s">
        <v>250</v>
      </c>
      <c r="J138" s="207" t="s">
        <v>250</v>
      </c>
      <c r="K138" s="207" t="s">
        <v>250</v>
      </c>
      <c r="L138" s="206">
        <v>1</v>
      </c>
      <c r="M138" s="208" t="s">
        <v>32</v>
      </c>
      <c r="N138" s="208" t="s">
        <v>32</v>
      </c>
    </row>
    <row r="139" spans="1:14" s="209" customFormat="1" ht="28.8" x14ac:dyDescent="0.3">
      <c r="A139" s="202"/>
      <c r="B139" s="203"/>
      <c r="C139" s="204"/>
      <c r="D139" s="204"/>
      <c r="E139" s="204"/>
      <c r="F139" s="242" t="s">
        <v>96</v>
      </c>
      <c r="G139" s="203" t="s">
        <v>251</v>
      </c>
      <c r="H139" s="206"/>
      <c r="I139" s="208" t="s">
        <v>252</v>
      </c>
      <c r="J139" s="208" t="s">
        <v>252</v>
      </c>
      <c r="K139" s="207" t="s">
        <v>330</v>
      </c>
      <c r="L139" s="206">
        <f>18/17</f>
        <v>1.0588235294117647</v>
      </c>
      <c r="M139" s="208" t="s">
        <v>382</v>
      </c>
      <c r="N139" s="208" t="s">
        <v>382</v>
      </c>
    </row>
    <row r="140" spans="1:14" s="209" customFormat="1" ht="15" customHeight="1" x14ac:dyDescent="0.3">
      <c r="A140" s="202"/>
      <c r="B140" s="203"/>
      <c r="C140" s="204"/>
      <c r="D140" s="204"/>
      <c r="E140" s="204"/>
      <c r="F140" s="241" t="s">
        <v>97</v>
      </c>
      <c r="G140" s="239" t="s">
        <v>256</v>
      </c>
      <c r="H140" s="206"/>
      <c r="I140" s="207" t="s">
        <v>253</v>
      </c>
      <c r="J140" s="207" t="s">
        <v>253</v>
      </c>
      <c r="K140" s="207" t="s">
        <v>253</v>
      </c>
      <c r="L140" s="206">
        <v>1</v>
      </c>
      <c r="M140" s="208" t="s">
        <v>32</v>
      </c>
      <c r="N140" s="208" t="s">
        <v>32</v>
      </c>
    </row>
    <row r="141" spans="1:14" s="209" customFormat="1" ht="28.8" x14ac:dyDescent="0.3">
      <c r="A141" s="202"/>
      <c r="B141" s="203"/>
      <c r="C141" s="204"/>
      <c r="D141" s="204"/>
      <c r="E141" s="204"/>
      <c r="F141" s="220" t="s">
        <v>98</v>
      </c>
      <c r="G141" s="239" t="s">
        <v>257</v>
      </c>
      <c r="H141" s="206"/>
      <c r="I141" s="208" t="s">
        <v>258</v>
      </c>
      <c r="J141" s="208" t="s">
        <v>258</v>
      </c>
      <c r="K141" s="208" t="s">
        <v>242</v>
      </c>
      <c r="L141" s="206">
        <v>1</v>
      </c>
      <c r="M141" s="208" t="s">
        <v>32</v>
      </c>
      <c r="N141" s="208" t="s">
        <v>32</v>
      </c>
    </row>
    <row r="142" spans="1:14" s="6" customFormat="1" ht="28.8" x14ac:dyDescent="0.3">
      <c r="A142" s="7"/>
      <c r="B142" s="8"/>
      <c r="C142" s="14"/>
      <c r="D142" s="14"/>
      <c r="E142" s="14"/>
      <c r="F142" s="238" t="s">
        <v>1064</v>
      </c>
      <c r="G142" s="35"/>
      <c r="H142" s="43" t="s">
        <v>1118</v>
      </c>
      <c r="I142" s="37"/>
      <c r="J142" s="37"/>
      <c r="K142" s="37"/>
      <c r="L142" s="43"/>
      <c r="M142" s="37"/>
      <c r="N142" s="37"/>
    </row>
    <row r="143" spans="1:14" s="209" customFormat="1" ht="28.8" x14ac:dyDescent="0.3">
      <c r="A143" s="202"/>
      <c r="B143" s="203"/>
      <c r="C143" s="204"/>
      <c r="D143" s="204"/>
      <c r="E143" s="204"/>
      <c r="F143" s="240" t="s">
        <v>1065</v>
      </c>
      <c r="G143" s="239" t="s">
        <v>254</v>
      </c>
      <c r="H143" s="206"/>
      <c r="I143" s="207" t="s">
        <v>255</v>
      </c>
      <c r="J143" s="207" t="s">
        <v>255</v>
      </c>
      <c r="K143" s="207" t="s">
        <v>255</v>
      </c>
      <c r="L143" s="206">
        <v>1</v>
      </c>
      <c r="M143" s="208" t="s">
        <v>255</v>
      </c>
      <c r="N143" s="208" t="s">
        <v>255</v>
      </c>
    </row>
    <row r="144" spans="1:14" s="6" customFormat="1" ht="28.8" x14ac:dyDescent="0.3">
      <c r="A144" s="7"/>
      <c r="B144" s="8"/>
      <c r="C144" s="14"/>
      <c r="D144" s="14"/>
      <c r="E144" s="14"/>
      <c r="F144" s="238" t="s">
        <v>1066</v>
      </c>
      <c r="G144" s="35"/>
      <c r="H144" s="43" t="s">
        <v>1117</v>
      </c>
      <c r="I144" s="37"/>
      <c r="J144" s="37"/>
      <c r="K144" s="37"/>
      <c r="L144" s="43"/>
      <c r="M144" s="37"/>
      <c r="N144" s="37"/>
    </row>
    <row r="145" spans="1:15" s="6" customFormat="1" ht="23.25" customHeight="1" x14ac:dyDescent="0.3">
      <c r="A145" s="7"/>
      <c r="B145" s="8"/>
      <c r="C145" s="14"/>
      <c r="D145" s="14"/>
      <c r="E145" s="14"/>
      <c r="F145" s="32" t="s">
        <v>1067</v>
      </c>
      <c r="G145" s="34"/>
      <c r="H145" s="48"/>
      <c r="I145" s="23"/>
      <c r="J145" s="23"/>
      <c r="K145" s="23"/>
      <c r="L145" s="43"/>
      <c r="M145" s="23"/>
      <c r="N145" s="23"/>
    </row>
    <row r="146" spans="1:15" s="6" customFormat="1" ht="23.25" customHeight="1" x14ac:dyDescent="0.3">
      <c r="A146" s="7"/>
      <c r="B146" s="8"/>
      <c r="C146" s="14"/>
      <c r="D146" s="14"/>
      <c r="E146" s="14"/>
      <c r="F146" s="32" t="s">
        <v>1068</v>
      </c>
      <c r="G146" s="34"/>
      <c r="H146" s="48"/>
      <c r="I146" s="23"/>
      <c r="J146" s="23"/>
      <c r="K146" s="23"/>
      <c r="L146" s="43"/>
      <c r="M146" s="23"/>
      <c r="N146" s="23"/>
    </row>
    <row r="147" spans="1:15" s="6" customFormat="1" ht="23.25" customHeight="1" x14ac:dyDescent="0.3">
      <c r="A147" s="7"/>
      <c r="B147" s="8"/>
      <c r="C147" s="14"/>
      <c r="D147" s="14"/>
      <c r="E147" s="14"/>
      <c r="F147" s="32"/>
      <c r="G147" s="34"/>
      <c r="H147" s="48"/>
      <c r="I147" s="23"/>
      <c r="J147" s="23"/>
      <c r="K147" s="23"/>
      <c r="L147" s="43"/>
      <c r="M147" s="23"/>
      <c r="N147" s="23"/>
    </row>
    <row r="148" spans="1:15" s="3" customFormat="1" ht="30" customHeight="1" x14ac:dyDescent="0.3">
      <c r="A148" s="17"/>
      <c r="B148" s="18"/>
      <c r="C148" s="19"/>
      <c r="D148" s="19"/>
      <c r="E148" s="1619" t="s">
        <v>1069</v>
      </c>
      <c r="F148" s="1620"/>
      <c r="G148" s="2" t="s">
        <v>259</v>
      </c>
      <c r="H148" s="44"/>
      <c r="I148" s="27">
        <v>0.4</v>
      </c>
      <c r="J148" s="27">
        <v>0.4</v>
      </c>
      <c r="K148" s="27">
        <v>0.4</v>
      </c>
      <c r="L148" s="44">
        <v>1</v>
      </c>
      <c r="M148" s="27">
        <v>0.6</v>
      </c>
      <c r="N148" s="27">
        <v>0.6</v>
      </c>
    </row>
    <row r="149" spans="1:15" s="6" customFormat="1" ht="30" customHeight="1" x14ac:dyDescent="0.3">
      <c r="A149" s="7"/>
      <c r="B149" s="8"/>
      <c r="C149" s="14"/>
      <c r="D149" s="14"/>
      <c r="E149" s="14"/>
      <c r="F149" s="194" t="s">
        <v>1070</v>
      </c>
      <c r="G149" s="194" t="s">
        <v>959</v>
      </c>
      <c r="H149" s="257">
        <v>5</v>
      </c>
      <c r="I149" s="195">
        <v>161285850</v>
      </c>
      <c r="J149" s="195">
        <v>161285850</v>
      </c>
      <c r="K149" s="195">
        <v>157665700</v>
      </c>
      <c r="L149" s="196">
        <f>K149/J149</f>
        <v>0.97755444758483157</v>
      </c>
      <c r="M149" s="195">
        <v>200000000</v>
      </c>
      <c r="N149" s="195">
        <f t="shared" ref="N149:N154" si="0">I149+K149+M149</f>
        <v>518951550</v>
      </c>
      <c r="O149" s="197" t="s">
        <v>32</v>
      </c>
    </row>
    <row r="150" spans="1:15" s="6" customFormat="1" ht="27.6" x14ac:dyDescent="0.3">
      <c r="A150" s="7"/>
      <c r="B150" s="8"/>
      <c r="C150" s="14"/>
      <c r="D150" s="14"/>
      <c r="E150" s="14"/>
      <c r="F150" s="188" t="s">
        <v>1071</v>
      </c>
      <c r="G150" s="188" t="s">
        <v>961</v>
      </c>
      <c r="H150" s="195" t="s">
        <v>1125</v>
      </c>
      <c r="I150" s="195">
        <v>813065800</v>
      </c>
      <c r="J150" s="195">
        <v>813065800</v>
      </c>
      <c r="K150" s="195">
        <v>769565179</v>
      </c>
      <c r="L150" s="196">
        <f>K150/J150</f>
        <v>0.94649803127864929</v>
      </c>
      <c r="M150" s="195">
        <v>669000000</v>
      </c>
      <c r="N150" s="195">
        <f t="shared" si="0"/>
        <v>2251630979</v>
      </c>
      <c r="O150" s="197" t="s">
        <v>32</v>
      </c>
    </row>
    <row r="151" spans="1:15" s="6" customFormat="1" ht="27.6" x14ac:dyDescent="0.3">
      <c r="A151" s="7"/>
      <c r="B151" s="8"/>
      <c r="C151" s="14"/>
      <c r="D151" s="14"/>
      <c r="E151" s="14"/>
      <c r="F151" s="188" t="s">
        <v>715</v>
      </c>
      <c r="G151" s="188" t="s">
        <v>962</v>
      </c>
      <c r="H151" s="195" t="s">
        <v>1126</v>
      </c>
      <c r="I151" s="195">
        <v>2625587400</v>
      </c>
      <c r="J151" s="195">
        <v>2625587400</v>
      </c>
      <c r="K151" s="195">
        <v>2566726364</v>
      </c>
      <c r="L151" s="196">
        <f>K151/J151</f>
        <v>0.97758176475100389</v>
      </c>
      <c r="M151" s="195">
        <v>1890000000</v>
      </c>
      <c r="N151" s="195">
        <f t="shared" si="0"/>
        <v>7082313764</v>
      </c>
      <c r="O151" s="197" t="s">
        <v>32</v>
      </c>
    </row>
    <row r="152" spans="1:15" s="209" customFormat="1" ht="41.4" x14ac:dyDescent="0.3">
      <c r="A152" s="202"/>
      <c r="B152" s="203"/>
      <c r="C152" s="204"/>
      <c r="D152" s="204"/>
      <c r="E152" s="204"/>
      <c r="F152" s="189" t="s">
        <v>1009</v>
      </c>
      <c r="G152" s="189" t="s">
        <v>964</v>
      </c>
      <c r="H152" s="243"/>
      <c r="I152" s="243">
        <v>0</v>
      </c>
      <c r="J152" s="243">
        <v>0</v>
      </c>
      <c r="K152" s="243">
        <v>0</v>
      </c>
      <c r="L152" s="244">
        <v>0</v>
      </c>
      <c r="M152" s="243">
        <v>150000000</v>
      </c>
      <c r="N152" s="243">
        <f t="shared" si="0"/>
        <v>150000000</v>
      </c>
      <c r="O152" s="245" t="s">
        <v>32</v>
      </c>
    </row>
    <row r="153" spans="1:15" s="209" customFormat="1" ht="46.5" customHeight="1" x14ac:dyDescent="0.3">
      <c r="A153" s="202"/>
      <c r="B153" s="203"/>
      <c r="C153" s="204"/>
      <c r="D153" s="204"/>
      <c r="E153" s="204"/>
      <c r="F153" s="189" t="s">
        <v>1010</v>
      </c>
      <c r="G153" s="189" t="s">
        <v>966</v>
      </c>
      <c r="H153" s="243"/>
      <c r="I153" s="243">
        <v>0</v>
      </c>
      <c r="J153" s="243">
        <v>0</v>
      </c>
      <c r="K153" s="243">
        <v>0</v>
      </c>
      <c r="L153" s="244">
        <v>0</v>
      </c>
      <c r="M153" s="243">
        <v>150000000</v>
      </c>
      <c r="N153" s="243">
        <f t="shared" si="0"/>
        <v>150000000</v>
      </c>
      <c r="O153" s="245" t="s">
        <v>32</v>
      </c>
    </row>
    <row r="154" spans="1:15" s="209" customFormat="1" ht="28.2" thickBot="1" x14ac:dyDescent="0.35">
      <c r="A154" s="202"/>
      <c r="B154" s="203"/>
      <c r="C154" s="204"/>
      <c r="D154" s="204"/>
      <c r="E154" s="204"/>
      <c r="F154" s="190" t="s">
        <v>1011</v>
      </c>
      <c r="G154" s="190" t="s">
        <v>968</v>
      </c>
      <c r="H154" s="246"/>
      <c r="I154" s="246">
        <v>0</v>
      </c>
      <c r="J154" s="246">
        <v>0</v>
      </c>
      <c r="K154" s="246">
        <v>0</v>
      </c>
      <c r="L154" s="247">
        <v>0</v>
      </c>
      <c r="M154" s="246">
        <v>300000000</v>
      </c>
      <c r="N154" s="246">
        <f t="shared" si="0"/>
        <v>300000000</v>
      </c>
      <c r="O154" s="248" t="s">
        <v>32</v>
      </c>
    </row>
    <row r="155" spans="1:15" s="209" customFormat="1" ht="29.4" thickTop="1" x14ac:dyDescent="0.3">
      <c r="A155" s="202"/>
      <c r="B155" s="203"/>
      <c r="C155" s="204"/>
      <c r="D155" s="204"/>
      <c r="E155" s="204"/>
      <c r="F155" s="217" t="s">
        <v>99</v>
      </c>
      <c r="G155" s="203" t="s">
        <v>261</v>
      </c>
      <c r="H155" s="206"/>
      <c r="I155" s="208" t="s">
        <v>397</v>
      </c>
      <c r="J155" s="208" t="s">
        <v>397</v>
      </c>
      <c r="K155" s="208" t="s">
        <v>397</v>
      </c>
      <c r="L155" s="206">
        <v>1</v>
      </c>
      <c r="M155" s="208" t="s">
        <v>32</v>
      </c>
      <c r="N155" s="208" t="s">
        <v>32</v>
      </c>
    </row>
    <row r="156" spans="1:15" s="209" customFormat="1" ht="28.8" x14ac:dyDescent="0.3">
      <c r="A156" s="202"/>
      <c r="B156" s="203"/>
      <c r="C156" s="204"/>
      <c r="D156" s="204"/>
      <c r="E156" s="204"/>
      <c r="F156" s="217" t="s">
        <v>100</v>
      </c>
      <c r="G156" s="203" t="s">
        <v>262</v>
      </c>
      <c r="H156" s="206"/>
      <c r="I156" s="208" t="s">
        <v>397</v>
      </c>
      <c r="J156" s="208" t="s">
        <v>397</v>
      </c>
      <c r="K156" s="208" t="s">
        <v>397</v>
      </c>
      <c r="L156" s="206">
        <v>1</v>
      </c>
      <c r="M156" s="208" t="s">
        <v>32</v>
      </c>
      <c r="N156" s="208" t="s">
        <v>32</v>
      </c>
    </row>
    <row r="157" spans="1:15" s="209" customFormat="1" ht="28.8" x14ac:dyDescent="0.3">
      <c r="A157" s="202"/>
      <c r="B157" s="203"/>
      <c r="C157" s="204"/>
      <c r="D157" s="204"/>
      <c r="E157" s="204"/>
      <c r="F157" s="217" t="s">
        <v>101</v>
      </c>
      <c r="G157" s="203" t="s">
        <v>263</v>
      </c>
      <c r="H157" s="206"/>
      <c r="I157" s="208" t="s">
        <v>328</v>
      </c>
      <c r="J157" s="208" t="s">
        <v>328</v>
      </c>
      <c r="K157" s="208" t="s">
        <v>328</v>
      </c>
      <c r="L157" s="206">
        <v>1</v>
      </c>
      <c r="M157" s="208" t="s">
        <v>32</v>
      </c>
      <c r="N157" s="208" t="s">
        <v>32</v>
      </c>
    </row>
    <row r="158" spans="1:15" s="6" customFormat="1" x14ac:dyDescent="0.3">
      <c r="A158" s="7"/>
      <c r="B158" s="8"/>
      <c r="C158" s="14"/>
      <c r="D158" s="14"/>
      <c r="E158" s="14"/>
      <c r="F158" s="32"/>
      <c r="G158" s="33"/>
      <c r="H158" s="48"/>
      <c r="I158" s="23"/>
      <c r="J158" s="23"/>
      <c r="K158" s="23"/>
      <c r="L158" s="43"/>
      <c r="M158" s="23"/>
      <c r="N158" s="23"/>
    </row>
    <row r="159" spans="1:15" s="6" customFormat="1" x14ac:dyDescent="0.3">
      <c r="A159" s="7"/>
      <c r="B159" s="8"/>
      <c r="C159" s="14"/>
      <c r="D159" s="14"/>
      <c r="E159" s="14"/>
      <c r="F159" s="32"/>
      <c r="G159" s="33"/>
      <c r="H159" s="48"/>
      <c r="I159" s="23"/>
      <c r="J159" s="23"/>
      <c r="K159" s="23"/>
      <c r="L159" s="43"/>
      <c r="M159" s="23"/>
      <c r="N159" s="23"/>
    </row>
    <row r="160" spans="1:15" s="3" customFormat="1" ht="30" customHeight="1" x14ac:dyDescent="0.3">
      <c r="A160" s="17"/>
      <c r="B160" s="18"/>
      <c r="C160" s="19"/>
      <c r="D160" s="19"/>
      <c r="E160" s="1609" t="s">
        <v>1072</v>
      </c>
      <c r="F160" s="1610"/>
      <c r="G160" s="30" t="s">
        <v>264</v>
      </c>
      <c r="H160" s="47"/>
      <c r="I160" s="27">
        <v>0.4</v>
      </c>
      <c r="J160" s="27">
        <v>0.4</v>
      </c>
      <c r="K160" s="27">
        <v>0.4</v>
      </c>
      <c r="L160" s="44">
        <v>1</v>
      </c>
      <c r="M160" s="27">
        <v>0.6</v>
      </c>
      <c r="N160" s="27">
        <v>0.6</v>
      </c>
    </row>
    <row r="161" spans="1:14" s="6" customFormat="1" ht="44.25" customHeight="1" x14ac:dyDescent="0.3">
      <c r="A161" s="7"/>
      <c r="B161" s="8"/>
      <c r="C161" s="14"/>
      <c r="D161" s="14"/>
      <c r="E161" s="14"/>
      <c r="F161" s="9" t="s">
        <v>102</v>
      </c>
      <c r="G161" s="5" t="s">
        <v>266</v>
      </c>
      <c r="H161" s="43">
        <v>2</v>
      </c>
      <c r="I161" s="23" t="s">
        <v>195</v>
      </c>
      <c r="J161" s="23" t="s">
        <v>195</v>
      </c>
      <c r="K161" s="23" t="s">
        <v>195</v>
      </c>
      <c r="L161" s="43">
        <v>1</v>
      </c>
      <c r="M161" s="37" t="s">
        <v>279</v>
      </c>
      <c r="N161" s="37" t="s">
        <v>279</v>
      </c>
    </row>
    <row r="162" spans="1:14" s="6" customFormat="1" ht="18" customHeight="1" x14ac:dyDescent="0.3">
      <c r="A162" s="7"/>
      <c r="B162" s="8"/>
      <c r="C162" s="14"/>
      <c r="D162" s="14"/>
      <c r="E162" s="14"/>
      <c r="F162" s="9" t="s">
        <v>103</v>
      </c>
      <c r="G162" s="5" t="s">
        <v>267</v>
      </c>
      <c r="H162" s="43">
        <v>4</v>
      </c>
      <c r="I162" s="23" t="s">
        <v>268</v>
      </c>
      <c r="J162" s="23" t="s">
        <v>268</v>
      </c>
      <c r="K162" s="23" t="s">
        <v>268</v>
      </c>
      <c r="L162" s="43">
        <v>1</v>
      </c>
      <c r="M162" s="37" t="s">
        <v>388</v>
      </c>
      <c r="N162" s="37" t="s">
        <v>388</v>
      </c>
    </row>
    <row r="163" spans="1:14" s="209" customFormat="1" ht="44.25" customHeight="1" x14ac:dyDescent="0.3">
      <c r="A163" s="202"/>
      <c r="B163" s="203"/>
      <c r="C163" s="204"/>
      <c r="D163" s="204"/>
      <c r="E163" s="204"/>
      <c r="F163" s="205" t="s">
        <v>104</v>
      </c>
      <c r="G163" s="203" t="s">
        <v>269</v>
      </c>
      <c r="H163" s="206"/>
      <c r="I163" s="207" t="s">
        <v>270</v>
      </c>
      <c r="J163" s="207" t="s">
        <v>270</v>
      </c>
      <c r="K163" s="207" t="s">
        <v>270</v>
      </c>
      <c r="L163" s="206">
        <v>1</v>
      </c>
      <c r="M163" s="207" t="s">
        <v>270</v>
      </c>
      <c r="N163" s="207" t="s">
        <v>270</v>
      </c>
    </row>
    <row r="164" spans="1:14" s="6" customFormat="1" ht="44.25" customHeight="1" x14ac:dyDescent="0.3">
      <c r="A164" s="7"/>
      <c r="B164" s="8"/>
      <c r="C164" s="14"/>
      <c r="D164" s="14"/>
      <c r="E164" s="14"/>
      <c r="F164" s="9" t="s">
        <v>105</v>
      </c>
      <c r="G164" s="5" t="s">
        <v>271</v>
      </c>
      <c r="H164" s="43">
        <v>5</v>
      </c>
      <c r="I164" s="23" t="s">
        <v>270</v>
      </c>
      <c r="J164" s="23" t="s">
        <v>270</v>
      </c>
      <c r="K164" s="23" t="s">
        <v>270</v>
      </c>
      <c r="L164" s="43">
        <v>1</v>
      </c>
      <c r="M164" s="23" t="s">
        <v>270</v>
      </c>
      <c r="N164" s="23" t="s">
        <v>270</v>
      </c>
    </row>
    <row r="165" spans="1:14" s="6" customFormat="1" ht="44.25" customHeight="1" x14ac:dyDescent="0.3">
      <c r="A165" s="7"/>
      <c r="B165" s="8"/>
      <c r="C165" s="14"/>
      <c r="D165" s="14"/>
      <c r="E165" s="14"/>
      <c r="F165" s="39" t="s">
        <v>1073</v>
      </c>
      <c r="G165" s="5" t="s">
        <v>272</v>
      </c>
      <c r="H165" s="43">
        <v>4</v>
      </c>
      <c r="I165" s="23" t="s">
        <v>270</v>
      </c>
      <c r="J165" s="23" t="s">
        <v>270</v>
      </c>
      <c r="K165" s="23" t="s">
        <v>270</v>
      </c>
      <c r="L165" s="43">
        <v>1</v>
      </c>
      <c r="M165" s="23" t="s">
        <v>270</v>
      </c>
      <c r="N165" s="23" t="s">
        <v>270</v>
      </c>
    </row>
    <row r="166" spans="1:14" s="6" customFormat="1" ht="43.2" x14ac:dyDescent="0.3">
      <c r="A166" s="7"/>
      <c r="B166" s="8"/>
      <c r="C166" s="14"/>
      <c r="D166" s="14"/>
      <c r="E166" s="14"/>
      <c r="F166" s="9" t="s">
        <v>106</v>
      </c>
      <c r="G166" s="5" t="s">
        <v>267</v>
      </c>
      <c r="H166" s="43">
        <v>4</v>
      </c>
      <c r="I166" s="23" t="s">
        <v>270</v>
      </c>
      <c r="J166" s="23" t="s">
        <v>270</v>
      </c>
      <c r="K166" s="23" t="s">
        <v>270</v>
      </c>
      <c r="L166" s="43">
        <v>1</v>
      </c>
      <c r="M166" s="23" t="s">
        <v>270</v>
      </c>
      <c r="N166" s="23" t="s">
        <v>270</v>
      </c>
    </row>
    <row r="167" spans="1:14" s="209" customFormat="1" ht="44.25" customHeight="1" x14ac:dyDescent="0.3">
      <c r="A167" s="202"/>
      <c r="B167" s="203"/>
      <c r="C167" s="204"/>
      <c r="D167" s="204"/>
      <c r="E167" s="204"/>
      <c r="F167" s="228" t="s">
        <v>1074</v>
      </c>
      <c r="G167" s="203" t="s">
        <v>265</v>
      </c>
      <c r="H167" s="206">
        <v>4</v>
      </c>
      <c r="I167" s="207" t="s">
        <v>195</v>
      </c>
      <c r="J167" s="207" t="s">
        <v>195</v>
      </c>
      <c r="K167" s="207" t="s">
        <v>195</v>
      </c>
      <c r="L167" s="206">
        <v>1</v>
      </c>
      <c r="M167" s="208" t="s">
        <v>279</v>
      </c>
      <c r="N167" s="208" t="s">
        <v>279</v>
      </c>
    </row>
    <row r="168" spans="1:14" s="6" customFormat="1" ht="30" customHeight="1" x14ac:dyDescent="0.3">
      <c r="A168" s="7"/>
      <c r="B168" s="8"/>
      <c r="C168" s="14"/>
      <c r="D168" s="14"/>
      <c r="E168" s="14"/>
      <c r="F168" s="39" t="s">
        <v>1075</v>
      </c>
      <c r="G168" s="5"/>
      <c r="H168" s="43"/>
      <c r="I168" s="23"/>
      <c r="J168" s="23"/>
      <c r="K168" s="23"/>
      <c r="L168" s="43"/>
      <c r="M168" s="23"/>
      <c r="N168" s="23"/>
    </row>
    <row r="169" spans="1:14" s="6" customFormat="1" ht="30" customHeight="1" x14ac:dyDescent="0.3">
      <c r="A169" s="7"/>
      <c r="B169" s="8"/>
      <c r="C169" s="14"/>
      <c r="D169" s="14"/>
      <c r="E169" s="14"/>
      <c r="F169" s="9"/>
      <c r="G169" s="5"/>
      <c r="H169" s="43"/>
      <c r="I169" s="23"/>
      <c r="J169" s="23"/>
      <c r="K169" s="23"/>
      <c r="L169" s="43"/>
      <c r="M169" s="23"/>
      <c r="N169" s="23"/>
    </row>
    <row r="170" spans="1:14" s="6" customFormat="1" ht="30" customHeight="1" x14ac:dyDescent="0.3">
      <c r="A170" s="7"/>
      <c r="B170" s="8"/>
      <c r="C170" s="14"/>
      <c r="D170" s="14"/>
      <c r="E170" s="14"/>
      <c r="F170" s="9"/>
      <c r="G170" s="5"/>
      <c r="H170" s="43"/>
      <c r="I170" s="23"/>
      <c r="J170" s="23"/>
      <c r="K170" s="23"/>
      <c r="L170" s="43"/>
      <c r="M170" s="23"/>
      <c r="N170" s="23"/>
    </row>
    <row r="171" spans="1:14" s="3" customFormat="1" ht="30" customHeight="1" x14ac:dyDescent="0.3">
      <c r="A171" s="17"/>
      <c r="B171" s="18"/>
      <c r="C171" s="19"/>
      <c r="D171" s="19"/>
      <c r="E171" s="1609" t="s">
        <v>1076</v>
      </c>
      <c r="F171" s="1610"/>
      <c r="G171" s="30" t="s">
        <v>273</v>
      </c>
      <c r="H171" s="43"/>
      <c r="I171" s="27">
        <v>0.4</v>
      </c>
      <c r="J171" s="27">
        <v>0.4</v>
      </c>
      <c r="K171" s="27">
        <v>0.4</v>
      </c>
      <c r="L171" s="44">
        <v>1</v>
      </c>
      <c r="M171" s="27">
        <v>1</v>
      </c>
      <c r="N171" s="27">
        <v>1</v>
      </c>
    </row>
    <row r="172" spans="1:14" s="209" customFormat="1" ht="28.8" x14ac:dyDescent="0.3">
      <c r="A172" s="202"/>
      <c r="B172" s="203"/>
      <c r="C172" s="204"/>
      <c r="D172" s="204"/>
      <c r="E172" s="204"/>
      <c r="F172" s="205" t="s">
        <v>107</v>
      </c>
      <c r="G172" s="203" t="s">
        <v>274</v>
      </c>
      <c r="H172" s="206"/>
      <c r="I172" s="208" t="s">
        <v>398</v>
      </c>
      <c r="J172" s="208" t="s">
        <v>398</v>
      </c>
      <c r="K172" s="208" t="s">
        <v>390</v>
      </c>
      <c r="L172" s="206">
        <f>492/500</f>
        <v>0.98399999999999999</v>
      </c>
      <c r="M172" s="208" t="s">
        <v>391</v>
      </c>
      <c r="N172" s="208" t="s">
        <v>391</v>
      </c>
    </row>
    <row r="173" spans="1:14" s="209" customFormat="1" ht="43.2" x14ac:dyDescent="0.3">
      <c r="A173" s="202"/>
      <c r="B173" s="203"/>
      <c r="C173" s="204"/>
      <c r="D173" s="204"/>
      <c r="E173" s="204"/>
      <c r="F173" s="32" t="s">
        <v>1079</v>
      </c>
      <c r="G173" s="203" t="s">
        <v>276</v>
      </c>
      <c r="H173" s="206" t="s">
        <v>445</v>
      </c>
      <c r="I173" s="207" t="s">
        <v>277</v>
      </c>
      <c r="J173" s="207" t="s">
        <v>277</v>
      </c>
      <c r="K173" s="207" t="s">
        <v>277</v>
      </c>
      <c r="L173" s="206">
        <v>1</v>
      </c>
      <c r="M173" s="208" t="s">
        <v>392</v>
      </c>
      <c r="N173" s="208" t="s">
        <v>392</v>
      </c>
    </row>
    <row r="174" spans="1:14" s="6" customFormat="1" ht="43.2" x14ac:dyDescent="0.3">
      <c r="A174" s="7"/>
      <c r="B174" s="8"/>
      <c r="C174" s="14"/>
      <c r="D174" s="14"/>
      <c r="E174" s="14"/>
      <c r="F174" s="9" t="s">
        <v>108</v>
      </c>
      <c r="G174" s="5" t="s">
        <v>275</v>
      </c>
      <c r="H174" s="43" t="s">
        <v>1119</v>
      </c>
      <c r="I174" s="23" t="s">
        <v>279</v>
      </c>
      <c r="J174" s="23" t="s">
        <v>279</v>
      </c>
      <c r="K174" s="23" t="s">
        <v>279</v>
      </c>
      <c r="L174" s="43">
        <v>1</v>
      </c>
      <c r="M174" s="23" t="s">
        <v>270</v>
      </c>
      <c r="N174" s="23" t="s">
        <v>270</v>
      </c>
    </row>
    <row r="175" spans="1:14" s="6" customFormat="1" ht="43.2" x14ac:dyDescent="0.3">
      <c r="A175" s="7"/>
      <c r="B175" s="8"/>
      <c r="C175" s="14"/>
      <c r="D175" s="14"/>
      <c r="E175" s="14"/>
      <c r="F175" s="39" t="s">
        <v>1077</v>
      </c>
      <c r="G175" s="5" t="s">
        <v>278</v>
      </c>
      <c r="H175" s="43"/>
      <c r="I175" s="23" t="s">
        <v>195</v>
      </c>
      <c r="J175" s="23" t="s">
        <v>195</v>
      </c>
      <c r="K175" s="23" t="s">
        <v>195</v>
      </c>
      <c r="L175" s="43">
        <v>1</v>
      </c>
      <c r="M175" s="37" t="s">
        <v>389</v>
      </c>
      <c r="N175" s="37" t="s">
        <v>389</v>
      </c>
    </row>
    <row r="176" spans="1:14" s="209" customFormat="1" ht="28.8" x14ac:dyDescent="0.3">
      <c r="A176" s="202"/>
      <c r="B176" s="203"/>
      <c r="C176" s="204"/>
      <c r="D176" s="204"/>
      <c r="E176" s="204"/>
      <c r="F176" s="205" t="s">
        <v>109</v>
      </c>
      <c r="G176" s="203" t="s">
        <v>280</v>
      </c>
      <c r="H176" s="206"/>
      <c r="I176" s="208" t="s">
        <v>282</v>
      </c>
      <c r="J176" s="208" t="s">
        <v>282</v>
      </c>
      <c r="K176" s="207" t="s">
        <v>282</v>
      </c>
      <c r="L176" s="206">
        <v>1</v>
      </c>
      <c r="M176" s="208" t="s">
        <v>32</v>
      </c>
      <c r="N176" s="208" t="s">
        <v>32</v>
      </c>
    </row>
    <row r="177" spans="1:14" s="6" customFormat="1" ht="44.25" customHeight="1" x14ac:dyDescent="0.3">
      <c r="A177" s="7"/>
      <c r="B177" s="8"/>
      <c r="C177" s="14"/>
      <c r="D177" s="14"/>
      <c r="E177" s="14"/>
      <c r="F177" s="32" t="s">
        <v>1078</v>
      </c>
      <c r="G177" s="34"/>
      <c r="H177" s="48">
        <v>4</v>
      </c>
      <c r="I177" s="23"/>
      <c r="J177" s="23"/>
      <c r="K177" s="23"/>
      <c r="L177" s="43"/>
      <c r="M177" s="23"/>
      <c r="N177" s="23"/>
    </row>
    <row r="178" spans="1:14" s="6" customFormat="1" ht="44.25" customHeight="1" x14ac:dyDescent="0.3">
      <c r="A178" s="7"/>
      <c r="B178" s="8"/>
      <c r="C178" s="14"/>
      <c r="D178" s="14"/>
      <c r="E178" s="14"/>
      <c r="F178" s="32"/>
      <c r="G178" s="34"/>
      <c r="H178" s="48"/>
      <c r="I178" s="23"/>
      <c r="J178" s="23"/>
      <c r="K178" s="23"/>
      <c r="L178" s="43"/>
      <c r="M178" s="23"/>
      <c r="N178" s="23"/>
    </row>
    <row r="179" spans="1:14" s="6" customFormat="1" ht="44.25" customHeight="1" x14ac:dyDescent="0.3">
      <c r="A179" s="7"/>
      <c r="B179" s="8"/>
      <c r="C179" s="14"/>
      <c r="D179" s="14"/>
      <c r="E179" s="14"/>
      <c r="F179" s="32"/>
      <c r="G179" s="34"/>
      <c r="H179" s="48"/>
      <c r="I179" s="23"/>
      <c r="J179" s="23"/>
      <c r="K179" s="23"/>
      <c r="L179" s="43"/>
      <c r="M179" s="23"/>
      <c r="N179" s="23"/>
    </row>
    <row r="180" spans="1:14" s="3" customFormat="1" ht="44.25" customHeight="1" x14ac:dyDescent="0.3">
      <c r="A180" s="17"/>
      <c r="B180" s="18"/>
      <c r="C180" s="19"/>
      <c r="D180" s="19"/>
      <c r="E180" s="1609" t="s">
        <v>1080</v>
      </c>
      <c r="F180" s="1610"/>
      <c r="G180" s="30" t="s">
        <v>281</v>
      </c>
      <c r="H180" s="47"/>
      <c r="I180" s="27">
        <v>0.4</v>
      </c>
      <c r="J180" s="27">
        <v>0.4</v>
      </c>
      <c r="K180" s="27">
        <v>0.4</v>
      </c>
      <c r="L180" s="44">
        <v>1</v>
      </c>
      <c r="M180" s="27">
        <v>0.4</v>
      </c>
      <c r="N180" s="27">
        <v>0.4</v>
      </c>
    </row>
    <row r="181" spans="1:14" s="6" customFormat="1" ht="44.25" customHeight="1" x14ac:dyDescent="0.3">
      <c r="A181" s="7"/>
      <c r="B181" s="8"/>
      <c r="C181" s="14"/>
      <c r="D181" s="14"/>
      <c r="E181" s="14"/>
      <c r="F181" s="9" t="s">
        <v>110</v>
      </c>
      <c r="G181" s="5" t="s">
        <v>283</v>
      </c>
      <c r="H181" s="43">
        <v>5</v>
      </c>
      <c r="I181" s="23" t="s">
        <v>246</v>
      </c>
      <c r="J181" s="23" t="s">
        <v>246</v>
      </c>
      <c r="K181" s="23" t="s">
        <v>246</v>
      </c>
      <c r="L181" s="43">
        <v>1</v>
      </c>
      <c r="M181" s="37" t="s">
        <v>255</v>
      </c>
      <c r="N181" s="37" t="s">
        <v>255</v>
      </c>
    </row>
    <row r="182" spans="1:14" s="6" customFormat="1" ht="44.25" customHeight="1" x14ac:dyDescent="0.3">
      <c r="A182" s="7"/>
      <c r="B182" s="8"/>
      <c r="C182" s="14"/>
      <c r="D182" s="14"/>
      <c r="E182" s="14"/>
      <c r="F182" s="9" t="s">
        <v>112</v>
      </c>
      <c r="G182" s="5" t="s">
        <v>286</v>
      </c>
      <c r="H182" s="43">
        <v>5</v>
      </c>
      <c r="I182" s="23" t="s">
        <v>287</v>
      </c>
      <c r="J182" s="23" t="s">
        <v>287</v>
      </c>
      <c r="K182" s="23" t="s">
        <v>287</v>
      </c>
      <c r="L182" s="43">
        <v>1</v>
      </c>
      <c r="M182" s="37" t="s">
        <v>260</v>
      </c>
      <c r="N182" s="37" t="s">
        <v>260</v>
      </c>
    </row>
    <row r="183" spans="1:14" s="209" customFormat="1" ht="44.25" customHeight="1" x14ac:dyDescent="0.3">
      <c r="A183" s="202"/>
      <c r="B183" s="203"/>
      <c r="C183" s="204"/>
      <c r="D183" s="204"/>
      <c r="E183" s="204"/>
      <c r="F183" s="205" t="s">
        <v>111</v>
      </c>
      <c r="G183" s="203" t="s">
        <v>284</v>
      </c>
      <c r="H183" s="206"/>
      <c r="I183" s="207" t="s">
        <v>285</v>
      </c>
      <c r="J183" s="207" t="s">
        <v>285</v>
      </c>
      <c r="K183" s="207" t="s">
        <v>285</v>
      </c>
      <c r="L183" s="206">
        <v>1</v>
      </c>
      <c r="M183" s="208" t="s">
        <v>32</v>
      </c>
      <c r="N183" s="208" t="s">
        <v>32</v>
      </c>
    </row>
    <row r="184" spans="1:14" s="209" customFormat="1" ht="28.8" x14ac:dyDescent="0.3">
      <c r="A184" s="202"/>
      <c r="B184" s="203"/>
      <c r="C184" s="204"/>
      <c r="D184" s="204"/>
      <c r="E184" s="204"/>
      <c r="F184" s="205" t="s">
        <v>113</v>
      </c>
      <c r="G184" s="203" t="s">
        <v>288</v>
      </c>
      <c r="H184" s="206"/>
      <c r="I184" s="207" t="s">
        <v>331</v>
      </c>
      <c r="J184" s="207" t="s">
        <v>331</v>
      </c>
      <c r="K184" s="207" t="s">
        <v>331</v>
      </c>
      <c r="L184" s="206">
        <v>1</v>
      </c>
      <c r="M184" s="208" t="s">
        <v>32</v>
      </c>
      <c r="N184" s="208" t="s">
        <v>32</v>
      </c>
    </row>
    <row r="185" spans="1:14" s="209" customFormat="1" ht="28.8" x14ac:dyDescent="0.3">
      <c r="A185" s="202"/>
      <c r="B185" s="203"/>
      <c r="C185" s="204"/>
      <c r="D185" s="204"/>
      <c r="E185" s="204"/>
      <c r="F185" s="205" t="s">
        <v>114</v>
      </c>
      <c r="G185" s="203" t="s">
        <v>289</v>
      </c>
      <c r="H185" s="206"/>
      <c r="I185" s="208" t="s">
        <v>400</v>
      </c>
      <c r="J185" s="208" t="s">
        <v>400</v>
      </c>
      <c r="K185" s="207" t="s">
        <v>291</v>
      </c>
      <c r="L185" s="206">
        <f>29/31</f>
        <v>0.93548387096774188</v>
      </c>
      <c r="M185" s="208" t="s">
        <v>32</v>
      </c>
      <c r="N185" s="208" t="s">
        <v>32</v>
      </c>
    </row>
    <row r="186" spans="1:14" s="209" customFormat="1" ht="43.2" x14ac:dyDescent="0.3">
      <c r="A186" s="202"/>
      <c r="B186" s="203"/>
      <c r="C186" s="204"/>
      <c r="D186" s="204"/>
      <c r="E186" s="204"/>
      <c r="F186" s="205" t="s">
        <v>115</v>
      </c>
      <c r="G186" s="203" t="s">
        <v>290</v>
      </c>
      <c r="H186" s="206"/>
      <c r="I186" s="207" t="s">
        <v>292</v>
      </c>
      <c r="J186" s="207" t="s">
        <v>292</v>
      </c>
      <c r="K186" s="207" t="s">
        <v>292</v>
      </c>
      <c r="L186" s="206">
        <v>1</v>
      </c>
      <c r="M186" s="208" t="s">
        <v>32</v>
      </c>
      <c r="N186" s="208" t="s">
        <v>32</v>
      </c>
    </row>
    <row r="187" spans="1:14" s="209" customFormat="1" ht="28.8" x14ac:dyDescent="0.3">
      <c r="A187" s="202"/>
      <c r="B187" s="203"/>
      <c r="C187" s="204"/>
      <c r="D187" s="204"/>
      <c r="E187" s="204"/>
      <c r="F187" s="205" t="s">
        <v>116</v>
      </c>
      <c r="G187" s="203" t="s">
        <v>289</v>
      </c>
      <c r="H187" s="206"/>
      <c r="I187" s="208" t="s">
        <v>333</v>
      </c>
      <c r="J187" s="208" t="s">
        <v>333</v>
      </c>
      <c r="K187" s="207" t="s">
        <v>293</v>
      </c>
      <c r="L187" s="206">
        <f>6/4</f>
        <v>1.5</v>
      </c>
      <c r="M187" s="208" t="s">
        <v>32</v>
      </c>
      <c r="N187" s="208" t="s">
        <v>32</v>
      </c>
    </row>
    <row r="188" spans="1:14" s="6" customFormat="1" ht="23.25" customHeight="1" x14ac:dyDescent="0.3">
      <c r="A188" s="7"/>
      <c r="B188" s="8"/>
      <c r="C188" s="14"/>
      <c r="D188" s="14"/>
      <c r="E188" s="14"/>
      <c r="F188" s="32"/>
      <c r="G188" s="34"/>
      <c r="H188" s="48"/>
      <c r="I188" s="23"/>
      <c r="J188" s="23"/>
      <c r="K188" s="23"/>
      <c r="L188" s="43"/>
      <c r="M188" s="23"/>
      <c r="N188" s="23"/>
    </row>
    <row r="189" spans="1:14" s="3" customFormat="1" ht="30" customHeight="1" x14ac:dyDescent="0.3">
      <c r="A189" s="17"/>
      <c r="B189" s="18"/>
      <c r="C189" s="19"/>
      <c r="D189" s="19"/>
      <c r="E189" s="1609" t="s">
        <v>1081</v>
      </c>
      <c r="F189" s="1610"/>
      <c r="G189" s="30" t="s">
        <v>294</v>
      </c>
      <c r="H189" s="47"/>
      <c r="I189" s="27">
        <v>0.4</v>
      </c>
      <c r="J189" s="27">
        <v>0.4</v>
      </c>
      <c r="K189" s="27">
        <v>0.4</v>
      </c>
      <c r="L189" s="44">
        <v>1</v>
      </c>
      <c r="M189" s="27">
        <v>0.6</v>
      </c>
      <c r="N189" s="27">
        <v>0.6</v>
      </c>
    </row>
    <row r="190" spans="1:14" s="6" customFormat="1" ht="31.5" customHeight="1" x14ac:dyDescent="0.3">
      <c r="A190" s="7"/>
      <c r="B190" s="8"/>
      <c r="C190" s="14"/>
      <c r="D190" s="14"/>
      <c r="E190" s="14"/>
      <c r="F190" s="39" t="s">
        <v>1082</v>
      </c>
      <c r="G190" s="5" t="s">
        <v>306</v>
      </c>
      <c r="H190" s="43">
        <v>4</v>
      </c>
      <c r="I190" s="23" t="s">
        <v>221</v>
      </c>
      <c r="J190" s="23" t="s">
        <v>221</v>
      </c>
      <c r="K190" s="23" t="s">
        <v>221</v>
      </c>
      <c r="L190" s="43">
        <v>1</v>
      </c>
      <c r="M190" s="37" t="s">
        <v>385</v>
      </c>
      <c r="N190" s="37" t="s">
        <v>385</v>
      </c>
    </row>
    <row r="191" spans="1:14" s="6" customFormat="1" ht="31.5" customHeight="1" x14ac:dyDescent="0.3">
      <c r="A191" s="7"/>
      <c r="B191" s="8"/>
      <c r="C191" s="14"/>
      <c r="D191" s="14"/>
      <c r="E191" s="14"/>
      <c r="F191" s="29" t="s">
        <v>117</v>
      </c>
      <c r="G191" s="5" t="s">
        <v>295</v>
      </c>
      <c r="H191" s="43" t="s">
        <v>1120</v>
      </c>
      <c r="I191" s="23" t="s">
        <v>296</v>
      </c>
      <c r="J191" s="23" t="s">
        <v>296</v>
      </c>
      <c r="K191" s="23" t="s">
        <v>296</v>
      </c>
      <c r="L191" s="43">
        <v>1</v>
      </c>
      <c r="M191" s="23" t="s">
        <v>296</v>
      </c>
      <c r="N191" s="23" t="s">
        <v>296</v>
      </c>
    </row>
    <row r="192" spans="1:14" s="6" customFormat="1" ht="31.5" customHeight="1" x14ac:dyDescent="0.3">
      <c r="A192" s="7"/>
      <c r="B192" s="8"/>
      <c r="C192" s="14"/>
      <c r="D192" s="14"/>
      <c r="E192" s="14"/>
      <c r="F192" s="198" t="s">
        <v>1083</v>
      </c>
      <c r="G192" s="5"/>
      <c r="H192" s="43"/>
      <c r="I192" s="23"/>
      <c r="J192" s="23"/>
      <c r="K192" s="23"/>
      <c r="L192" s="43"/>
      <c r="M192" s="23"/>
      <c r="N192" s="23"/>
    </row>
    <row r="193" spans="1:14" s="6" customFormat="1" ht="31.5" customHeight="1" x14ac:dyDescent="0.3">
      <c r="A193" s="7"/>
      <c r="B193" s="8"/>
      <c r="C193" s="14"/>
      <c r="D193" s="14"/>
      <c r="E193" s="14"/>
      <c r="F193" s="198" t="s">
        <v>1084</v>
      </c>
      <c r="G193" s="5"/>
      <c r="H193" s="43"/>
      <c r="I193" s="23"/>
      <c r="J193" s="23"/>
      <c r="K193" s="23"/>
      <c r="L193" s="43"/>
      <c r="M193" s="23"/>
      <c r="N193" s="23"/>
    </row>
    <row r="194" spans="1:14" s="6" customFormat="1" ht="31.5" customHeight="1" x14ac:dyDescent="0.3">
      <c r="A194" s="7"/>
      <c r="B194" s="8"/>
      <c r="C194" s="14"/>
      <c r="D194" s="14"/>
      <c r="E194" s="14"/>
      <c r="F194" s="198" t="s">
        <v>1085</v>
      </c>
      <c r="G194" s="5"/>
      <c r="H194" s="43"/>
      <c r="I194" s="23"/>
      <c r="J194" s="23"/>
      <c r="K194" s="23"/>
      <c r="L194" s="43"/>
      <c r="M194" s="23"/>
      <c r="N194" s="23"/>
    </row>
    <row r="195" spans="1:14" s="236" customFormat="1" ht="31.5" customHeight="1" x14ac:dyDescent="0.3">
      <c r="A195" s="234"/>
      <c r="B195" s="5"/>
      <c r="C195" s="235"/>
      <c r="D195" s="235"/>
      <c r="E195" s="235"/>
      <c r="F195" s="39" t="s">
        <v>1086</v>
      </c>
      <c r="G195" s="5" t="s">
        <v>303</v>
      </c>
      <c r="H195" s="43"/>
      <c r="I195" s="23" t="s">
        <v>302</v>
      </c>
      <c r="J195" s="23" t="s">
        <v>302</v>
      </c>
      <c r="K195" s="23" t="s">
        <v>302</v>
      </c>
      <c r="L195" s="43">
        <v>1</v>
      </c>
      <c r="M195" s="37" t="s">
        <v>357</v>
      </c>
      <c r="N195" s="37" t="s">
        <v>357</v>
      </c>
    </row>
    <row r="196" spans="1:14" s="6" customFormat="1" ht="31.5" customHeight="1" x14ac:dyDescent="0.3">
      <c r="A196" s="7"/>
      <c r="B196" s="8"/>
      <c r="C196" s="14"/>
      <c r="D196" s="14"/>
      <c r="E196" s="14"/>
      <c r="F196" s="198" t="s">
        <v>1087</v>
      </c>
      <c r="G196" s="5"/>
      <c r="H196" s="43"/>
      <c r="I196" s="23"/>
      <c r="J196" s="23"/>
      <c r="K196" s="23"/>
      <c r="L196" s="43"/>
      <c r="M196" s="23"/>
      <c r="N196" s="23"/>
    </row>
    <row r="197" spans="1:14" s="6" customFormat="1" ht="31.5" customHeight="1" x14ac:dyDescent="0.3">
      <c r="A197" s="7"/>
      <c r="B197" s="8"/>
      <c r="C197" s="14"/>
      <c r="D197" s="14"/>
      <c r="E197" s="14"/>
      <c r="F197" s="198" t="s">
        <v>1088</v>
      </c>
      <c r="G197" s="5"/>
      <c r="H197" s="43"/>
      <c r="I197" s="23"/>
      <c r="J197" s="23"/>
      <c r="K197" s="23"/>
      <c r="L197" s="43"/>
      <c r="M197" s="23"/>
      <c r="N197" s="23"/>
    </row>
    <row r="198" spans="1:14" s="6" customFormat="1" ht="31.5" customHeight="1" x14ac:dyDescent="0.3">
      <c r="A198" s="7"/>
      <c r="B198" s="8"/>
      <c r="C198" s="14"/>
      <c r="D198" s="14"/>
      <c r="E198" s="14"/>
      <c r="F198" s="198" t="s">
        <v>1089</v>
      </c>
      <c r="G198" s="5"/>
      <c r="H198" s="43"/>
      <c r="I198" s="23"/>
      <c r="J198" s="23"/>
      <c r="K198" s="23"/>
      <c r="L198" s="43"/>
      <c r="M198" s="23"/>
      <c r="N198" s="23"/>
    </row>
    <row r="199" spans="1:14" s="6" customFormat="1" ht="31.5" customHeight="1" x14ac:dyDescent="0.3">
      <c r="A199" s="7"/>
      <c r="B199" s="8"/>
      <c r="C199" s="14"/>
      <c r="D199" s="14"/>
      <c r="E199" s="14"/>
      <c r="F199" s="198" t="s">
        <v>1090</v>
      </c>
      <c r="G199" s="5"/>
      <c r="H199" s="43"/>
      <c r="I199" s="23"/>
      <c r="J199" s="23"/>
      <c r="K199" s="23"/>
      <c r="L199" s="43"/>
      <c r="M199" s="23"/>
      <c r="N199" s="23"/>
    </row>
    <row r="200" spans="1:14" s="6" customFormat="1" ht="31.5" customHeight="1" x14ac:dyDescent="0.3">
      <c r="A200" s="7"/>
      <c r="B200" s="8"/>
      <c r="C200" s="14"/>
      <c r="D200" s="14"/>
      <c r="E200" s="14"/>
      <c r="F200" s="198"/>
      <c r="G200" s="5"/>
      <c r="H200" s="43"/>
      <c r="I200" s="23"/>
      <c r="J200" s="23"/>
      <c r="K200" s="23"/>
      <c r="L200" s="43"/>
      <c r="M200" s="23"/>
      <c r="N200" s="23"/>
    </row>
    <row r="201" spans="1:14" s="6" customFormat="1" ht="31.5" customHeight="1" x14ac:dyDescent="0.3">
      <c r="A201" s="7"/>
      <c r="B201" s="8"/>
      <c r="C201" s="14"/>
      <c r="D201" s="14"/>
      <c r="E201" s="14"/>
      <c r="F201" s="198"/>
      <c r="G201" s="5"/>
      <c r="H201" s="43"/>
      <c r="I201" s="23"/>
      <c r="J201" s="23"/>
      <c r="K201" s="23"/>
      <c r="L201" s="43"/>
      <c r="M201" s="23"/>
      <c r="N201" s="23"/>
    </row>
    <row r="202" spans="1:14" s="6" customFormat="1" ht="31.5" customHeight="1" x14ac:dyDescent="0.3">
      <c r="A202" s="7"/>
      <c r="B202" s="8"/>
      <c r="C202" s="14"/>
      <c r="D202" s="14"/>
      <c r="E202" s="14"/>
      <c r="F202" s="198"/>
      <c r="G202" s="5"/>
      <c r="H202" s="43"/>
      <c r="I202" s="23"/>
      <c r="J202" s="23"/>
      <c r="K202" s="23"/>
      <c r="L202" s="43"/>
      <c r="M202" s="23"/>
      <c r="N202" s="23"/>
    </row>
    <row r="203" spans="1:14" s="209" customFormat="1" ht="31.5" customHeight="1" x14ac:dyDescent="0.3">
      <c r="A203" s="202"/>
      <c r="B203" s="203"/>
      <c r="C203" s="204"/>
      <c r="D203" s="204"/>
      <c r="E203" s="204"/>
      <c r="F203" s="205" t="s">
        <v>118</v>
      </c>
      <c r="G203" s="203" t="s">
        <v>297</v>
      </c>
      <c r="H203" s="206"/>
      <c r="I203" s="207" t="s">
        <v>298</v>
      </c>
      <c r="J203" s="207" t="s">
        <v>298</v>
      </c>
      <c r="K203" s="207" t="s">
        <v>298</v>
      </c>
      <c r="L203" s="206">
        <v>1</v>
      </c>
      <c r="M203" s="208" t="s">
        <v>300</v>
      </c>
      <c r="N203" s="208" t="s">
        <v>300</v>
      </c>
    </row>
    <row r="204" spans="1:14" s="209" customFormat="1" ht="31.5" customHeight="1" x14ac:dyDescent="0.3">
      <c r="A204" s="202"/>
      <c r="B204" s="203"/>
      <c r="C204" s="204"/>
      <c r="D204" s="204"/>
      <c r="E204" s="204"/>
      <c r="F204" s="205" t="s">
        <v>119</v>
      </c>
      <c r="G204" s="203" t="s">
        <v>299</v>
      </c>
      <c r="H204" s="206"/>
      <c r="I204" s="207" t="s">
        <v>300</v>
      </c>
      <c r="J204" s="207" t="s">
        <v>300</v>
      </c>
      <c r="K204" s="207" t="s">
        <v>300</v>
      </c>
      <c r="L204" s="206">
        <v>1</v>
      </c>
      <c r="M204" s="208" t="s">
        <v>32</v>
      </c>
      <c r="N204" s="208" t="s">
        <v>32</v>
      </c>
    </row>
    <row r="205" spans="1:14" s="209" customFormat="1" ht="31.5" customHeight="1" x14ac:dyDescent="0.3">
      <c r="A205" s="202"/>
      <c r="B205" s="203"/>
      <c r="C205" s="204"/>
      <c r="D205" s="204"/>
      <c r="E205" s="204"/>
      <c r="F205" s="205" t="s">
        <v>120</v>
      </c>
      <c r="G205" s="203" t="s">
        <v>299</v>
      </c>
      <c r="H205" s="206"/>
      <c r="I205" s="207" t="s">
        <v>300</v>
      </c>
      <c r="J205" s="207" t="s">
        <v>300</v>
      </c>
      <c r="K205" s="207" t="s">
        <v>300</v>
      </c>
      <c r="L205" s="206">
        <v>1</v>
      </c>
      <c r="M205" s="208" t="s">
        <v>300</v>
      </c>
      <c r="N205" s="208" t="s">
        <v>300</v>
      </c>
    </row>
    <row r="206" spans="1:14" s="209" customFormat="1" ht="31.5" customHeight="1" x14ac:dyDescent="0.3">
      <c r="A206" s="202"/>
      <c r="B206" s="203"/>
      <c r="C206" s="204"/>
      <c r="D206" s="204"/>
      <c r="E206" s="204"/>
      <c r="F206" s="205" t="s">
        <v>121</v>
      </c>
      <c r="G206" s="203" t="s">
        <v>299</v>
      </c>
      <c r="H206" s="206"/>
      <c r="I206" s="207" t="s">
        <v>300</v>
      </c>
      <c r="J206" s="207" t="s">
        <v>300</v>
      </c>
      <c r="K206" s="207" t="s">
        <v>300</v>
      </c>
      <c r="L206" s="206">
        <v>1</v>
      </c>
      <c r="M206" s="208" t="s">
        <v>300</v>
      </c>
      <c r="N206" s="208" t="s">
        <v>300</v>
      </c>
    </row>
    <row r="207" spans="1:14" s="209" customFormat="1" ht="31.5" customHeight="1" x14ac:dyDescent="0.3">
      <c r="A207" s="202"/>
      <c r="B207" s="203"/>
      <c r="C207" s="204"/>
      <c r="D207" s="204"/>
      <c r="E207" s="204"/>
      <c r="F207" s="205" t="s">
        <v>122</v>
      </c>
      <c r="G207" s="203" t="s">
        <v>299</v>
      </c>
      <c r="H207" s="206"/>
      <c r="I207" s="207" t="s">
        <v>300</v>
      </c>
      <c r="J207" s="207" t="s">
        <v>300</v>
      </c>
      <c r="K207" s="207" t="s">
        <v>300</v>
      </c>
      <c r="L207" s="206">
        <v>1</v>
      </c>
      <c r="M207" s="208" t="s">
        <v>300</v>
      </c>
      <c r="N207" s="208" t="s">
        <v>300</v>
      </c>
    </row>
    <row r="208" spans="1:14" s="209" customFormat="1" ht="31.5" customHeight="1" x14ac:dyDescent="0.3">
      <c r="A208" s="202"/>
      <c r="B208" s="203"/>
      <c r="C208" s="204"/>
      <c r="D208" s="204"/>
      <c r="E208" s="204"/>
      <c r="F208" s="205" t="s">
        <v>123</v>
      </c>
      <c r="G208" s="203" t="s">
        <v>301</v>
      </c>
      <c r="H208" s="206"/>
      <c r="I208" s="207" t="s">
        <v>302</v>
      </c>
      <c r="J208" s="207" t="s">
        <v>302</v>
      </c>
      <c r="K208" s="207" t="s">
        <v>302</v>
      </c>
      <c r="L208" s="206">
        <v>1</v>
      </c>
      <c r="M208" s="208" t="s">
        <v>151</v>
      </c>
      <c r="N208" s="208" t="s">
        <v>151</v>
      </c>
    </row>
    <row r="209" spans="1:14" s="209" customFormat="1" ht="31.5" customHeight="1" x14ac:dyDescent="0.3">
      <c r="A209" s="202"/>
      <c r="B209" s="203"/>
      <c r="C209" s="204"/>
      <c r="D209" s="204"/>
      <c r="E209" s="204"/>
      <c r="F209" s="205" t="s">
        <v>124</v>
      </c>
      <c r="G209" s="203" t="s">
        <v>304</v>
      </c>
      <c r="H209" s="206"/>
      <c r="I209" s="207" t="s">
        <v>305</v>
      </c>
      <c r="J209" s="207" t="s">
        <v>305</v>
      </c>
      <c r="K209" s="207" t="s">
        <v>305</v>
      </c>
      <c r="L209" s="206">
        <v>1</v>
      </c>
      <c r="M209" s="208" t="s">
        <v>387</v>
      </c>
      <c r="N209" s="208" t="s">
        <v>387</v>
      </c>
    </row>
    <row r="210" spans="1:14" s="209" customFormat="1" ht="31.5" customHeight="1" x14ac:dyDescent="0.3">
      <c r="A210" s="202"/>
      <c r="B210" s="203"/>
      <c r="C210" s="204"/>
      <c r="D210" s="204"/>
      <c r="E210" s="204"/>
      <c r="F210" s="205" t="s">
        <v>125</v>
      </c>
      <c r="G210" s="203" t="s">
        <v>307</v>
      </c>
      <c r="H210" s="206"/>
      <c r="I210" s="207" t="s">
        <v>308</v>
      </c>
      <c r="J210" s="207" t="s">
        <v>308</v>
      </c>
      <c r="K210" s="207" t="s">
        <v>308</v>
      </c>
      <c r="L210" s="206">
        <v>1</v>
      </c>
      <c r="M210" s="208" t="s">
        <v>32</v>
      </c>
      <c r="N210" s="208" t="s">
        <v>32</v>
      </c>
    </row>
    <row r="211" spans="1:14" s="209" customFormat="1" ht="31.5" customHeight="1" x14ac:dyDescent="0.3">
      <c r="A211" s="202"/>
      <c r="B211" s="203"/>
      <c r="C211" s="204"/>
      <c r="D211" s="204"/>
      <c r="E211" s="204"/>
      <c r="F211" s="205" t="s">
        <v>126</v>
      </c>
      <c r="G211" s="203" t="s">
        <v>299</v>
      </c>
      <c r="H211" s="206"/>
      <c r="I211" s="208" t="s">
        <v>333</v>
      </c>
      <c r="J211" s="208" t="s">
        <v>333</v>
      </c>
      <c r="K211" s="207" t="s">
        <v>250</v>
      </c>
      <c r="L211" s="206">
        <f>2/4</f>
        <v>0.5</v>
      </c>
      <c r="M211" s="208" t="s">
        <v>309</v>
      </c>
      <c r="N211" s="208" t="s">
        <v>309</v>
      </c>
    </row>
    <row r="212" spans="1:14" s="209" customFormat="1" ht="31.5" customHeight="1" x14ac:dyDescent="0.3">
      <c r="A212" s="202"/>
      <c r="B212" s="203"/>
      <c r="C212" s="204"/>
      <c r="D212" s="204"/>
      <c r="E212" s="204"/>
      <c r="F212" s="205" t="s">
        <v>127</v>
      </c>
      <c r="G212" s="203" t="s">
        <v>299</v>
      </c>
      <c r="H212" s="206"/>
      <c r="I212" s="207" t="s">
        <v>309</v>
      </c>
      <c r="J212" s="207" t="s">
        <v>309</v>
      </c>
      <c r="K212" s="207" t="s">
        <v>309</v>
      </c>
      <c r="L212" s="206">
        <v>1</v>
      </c>
      <c r="M212" s="208" t="s">
        <v>311</v>
      </c>
      <c r="N212" s="208" t="s">
        <v>311</v>
      </c>
    </row>
    <row r="213" spans="1:14" s="209" customFormat="1" ht="31.5" customHeight="1" x14ac:dyDescent="0.3">
      <c r="A213" s="202"/>
      <c r="B213" s="203"/>
      <c r="C213" s="204"/>
      <c r="D213" s="204"/>
      <c r="E213" s="204"/>
      <c r="F213" s="205" t="s">
        <v>128</v>
      </c>
      <c r="G213" s="203" t="s">
        <v>299</v>
      </c>
      <c r="H213" s="206"/>
      <c r="I213" s="208" t="s">
        <v>309</v>
      </c>
      <c r="J213" s="208" t="s">
        <v>309</v>
      </c>
      <c r="K213" s="207" t="s">
        <v>300</v>
      </c>
      <c r="L213" s="206">
        <f>1/3</f>
        <v>0.33333333333333331</v>
      </c>
      <c r="M213" s="208" t="s">
        <v>32</v>
      </c>
      <c r="N213" s="208" t="s">
        <v>32</v>
      </c>
    </row>
    <row r="214" spans="1:14" s="209" customFormat="1" ht="31.5" customHeight="1" x14ac:dyDescent="0.3">
      <c r="A214" s="202"/>
      <c r="B214" s="203"/>
      <c r="C214" s="204"/>
      <c r="D214" s="204"/>
      <c r="E214" s="204"/>
      <c r="F214" s="205" t="s">
        <v>129</v>
      </c>
      <c r="G214" s="203" t="s">
        <v>299</v>
      </c>
      <c r="H214" s="206"/>
      <c r="I214" s="208" t="s">
        <v>401</v>
      </c>
      <c r="J214" s="208" t="s">
        <v>401</v>
      </c>
      <c r="K214" s="207" t="s">
        <v>250</v>
      </c>
      <c r="L214" s="206">
        <f>2/4</f>
        <v>0.5</v>
      </c>
      <c r="M214" s="208" t="s">
        <v>300</v>
      </c>
      <c r="N214" s="208" t="s">
        <v>300</v>
      </c>
    </row>
    <row r="215" spans="1:14" s="209" customFormat="1" ht="31.5" customHeight="1" x14ac:dyDescent="0.3">
      <c r="A215" s="202"/>
      <c r="B215" s="203"/>
      <c r="C215" s="204"/>
      <c r="D215" s="204"/>
      <c r="E215" s="204"/>
      <c r="F215" s="205" t="s">
        <v>130</v>
      </c>
      <c r="G215" s="203" t="s">
        <v>310</v>
      </c>
      <c r="H215" s="206"/>
      <c r="I215" s="208" t="s">
        <v>402</v>
      </c>
      <c r="J215" s="208" t="s">
        <v>402</v>
      </c>
      <c r="K215" s="207" t="s">
        <v>332</v>
      </c>
      <c r="L215" s="206">
        <f>2/4</f>
        <v>0.5</v>
      </c>
      <c r="M215" s="208" t="s">
        <v>32</v>
      </c>
      <c r="N215" s="208" t="s">
        <v>32</v>
      </c>
    </row>
    <row r="216" spans="1:14" s="209" customFormat="1" ht="31.5" customHeight="1" x14ac:dyDescent="0.3">
      <c r="A216" s="202"/>
      <c r="B216" s="203"/>
      <c r="C216" s="204"/>
      <c r="D216" s="204"/>
      <c r="E216" s="204"/>
      <c r="F216" s="205" t="s">
        <v>131</v>
      </c>
      <c r="G216" s="203" t="s">
        <v>299</v>
      </c>
      <c r="H216" s="206"/>
      <c r="I216" s="207" t="s">
        <v>300</v>
      </c>
      <c r="J216" s="207" t="s">
        <v>300</v>
      </c>
      <c r="K216" s="207" t="s">
        <v>300</v>
      </c>
      <c r="L216" s="206">
        <v>1</v>
      </c>
      <c r="M216" s="208" t="s">
        <v>32</v>
      </c>
      <c r="N216" s="208" t="s">
        <v>32</v>
      </c>
    </row>
    <row r="217" spans="1:14" s="209" customFormat="1" ht="31.5" customHeight="1" x14ac:dyDescent="0.3">
      <c r="A217" s="202"/>
      <c r="B217" s="203"/>
      <c r="C217" s="204"/>
      <c r="D217" s="204"/>
      <c r="E217" s="204"/>
      <c r="F217" s="205" t="s">
        <v>132</v>
      </c>
      <c r="G217" s="203" t="s">
        <v>299</v>
      </c>
      <c r="H217" s="206"/>
      <c r="I217" s="208" t="s">
        <v>309</v>
      </c>
      <c r="J217" s="208" t="s">
        <v>309</v>
      </c>
      <c r="K217" s="207" t="s">
        <v>311</v>
      </c>
      <c r="L217" s="206">
        <f>2/3</f>
        <v>0.66666666666666663</v>
      </c>
      <c r="M217" s="208" t="s">
        <v>311</v>
      </c>
      <c r="N217" s="208" t="s">
        <v>311</v>
      </c>
    </row>
    <row r="218" spans="1:14" s="209" customFormat="1" ht="31.5" customHeight="1" x14ac:dyDescent="0.3">
      <c r="A218" s="202"/>
      <c r="B218" s="203"/>
      <c r="C218" s="204"/>
      <c r="D218" s="204"/>
      <c r="E218" s="204"/>
      <c r="F218" s="205" t="s">
        <v>133</v>
      </c>
      <c r="G218" s="203" t="s">
        <v>299</v>
      </c>
      <c r="H218" s="206"/>
      <c r="I218" s="207" t="s">
        <v>311</v>
      </c>
      <c r="J218" s="207" t="s">
        <v>311</v>
      </c>
      <c r="K218" s="207" t="s">
        <v>311</v>
      </c>
      <c r="L218" s="206">
        <v>1</v>
      </c>
      <c r="M218" s="208" t="s">
        <v>32</v>
      </c>
      <c r="N218" s="208" t="s">
        <v>32</v>
      </c>
    </row>
    <row r="219" spans="1:14" s="6" customFormat="1" ht="21" customHeight="1" x14ac:dyDescent="0.3">
      <c r="A219" s="7"/>
      <c r="B219" s="8"/>
      <c r="C219" s="14"/>
      <c r="D219" s="14"/>
      <c r="E219" s="14"/>
      <c r="F219" s="32"/>
      <c r="G219" s="34"/>
      <c r="H219" s="48"/>
      <c r="I219" s="23"/>
      <c r="J219" s="23"/>
      <c r="K219" s="23"/>
      <c r="L219" s="43"/>
      <c r="M219" s="23"/>
      <c r="N219" s="23"/>
    </row>
    <row r="220" spans="1:14" s="3" customFormat="1" ht="30" customHeight="1" x14ac:dyDescent="0.3">
      <c r="A220" s="17"/>
      <c r="B220" s="18"/>
      <c r="C220" s="19"/>
      <c r="D220" s="19"/>
      <c r="E220" s="1609" t="s">
        <v>1095</v>
      </c>
      <c r="F220" s="1610"/>
      <c r="G220" s="30" t="s">
        <v>312</v>
      </c>
      <c r="H220" s="47"/>
      <c r="I220" s="27">
        <v>0.4</v>
      </c>
      <c r="J220" s="27">
        <v>0.4</v>
      </c>
      <c r="K220" s="27">
        <v>0.4</v>
      </c>
      <c r="L220" s="44">
        <v>1</v>
      </c>
      <c r="M220" s="27">
        <v>0.4</v>
      </c>
      <c r="N220" s="27">
        <v>0.4</v>
      </c>
    </row>
    <row r="221" spans="1:14" s="6" customFormat="1" ht="30" customHeight="1" x14ac:dyDescent="0.3">
      <c r="A221" s="7"/>
      <c r="B221" s="8"/>
      <c r="C221" s="14"/>
      <c r="D221" s="14"/>
      <c r="E221" s="249"/>
      <c r="F221" s="201" t="s">
        <v>1091</v>
      </c>
      <c r="G221" s="34"/>
      <c r="H221" s="48" t="s">
        <v>1122</v>
      </c>
      <c r="I221" s="22"/>
      <c r="J221" s="22"/>
      <c r="K221" s="22"/>
      <c r="L221" s="250"/>
      <c r="M221" s="22"/>
      <c r="N221" s="22"/>
    </row>
    <row r="222" spans="1:14" s="6" customFormat="1" ht="30" customHeight="1" x14ac:dyDescent="0.3">
      <c r="A222" s="7"/>
      <c r="B222" s="8"/>
      <c r="C222" s="14"/>
      <c r="D222" s="14"/>
      <c r="E222" s="249"/>
      <c r="F222" s="201" t="s">
        <v>1092</v>
      </c>
      <c r="G222" s="34"/>
      <c r="H222" s="48" t="s">
        <v>1124</v>
      </c>
      <c r="I222" s="22"/>
      <c r="J222" s="22"/>
      <c r="K222" s="22"/>
      <c r="L222" s="250"/>
      <c r="M222" s="22"/>
      <c r="N222" s="22"/>
    </row>
    <row r="223" spans="1:14" s="6" customFormat="1" ht="30" customHeight="1" x14ac:dyDescent="0.3">
      <c r="A223" s="7"/>
      <c r="B223" s="8"/>
      <c r="C223" s="14"/>
      <c r="D223" s="14"/>
      <c r="E223" s="249"/>
      <c r="F223" s="251" t="s">
        <v>1093</v>
      </c>
      <c r="G223" s="34"/>
      <c r="H223" s="48" t="s">
        <v>1123</v>
      </c>
      <c r="I223" s="22"/>
      <c r="J223" s="22"/>
      <c r="K223" s="22"/>
      <c r="L223" s="250"/>
      <c r="M223" s="22"/>
      <c r="N223" s="22"/>
    </row>
    <row r="224" spans="1:14" s="6" customFormat="1" ht="30" customHeight="1" x14ac:dyDescent="0.3">
      <c r="A224" s="7"/>
      <c r="B224" s="8"/>
      <c r="C224" s="14"/>
      <c r="D224" s="14"/>
      <c r="E224" s="249"/>
      <c r="F224" s="251" t="s">
        <v>1094</v>
      </c>
      <c r="G224" s="34"/>
      <c r="H224" s="48" t="s">
        <v>1121</v>
      </c>
      <c r="I224" s="22"/>
      <c r="J224" s="22"/>
      <c r="K224" s="22"/>
      <c r="L224" s="250"/>
      <c r="M224" s="22"/>
      <c r="N224" s="22"/>
    </row>
    <row r="225" spans="1:14" s="6" customFormat="1" ht="30" customHeight="1" x14ac:dyDescent="0.3">
      <c r="A225" s="7"/>
      <c r="B225" s="8"/>
      <c r="C225" s="14"/>
      <c r="D225" s="14"/>
      <c r="E225" s="249"/>
      <c r="F225" s="201"/>
      <c r="G225" s="34"/>
      <c r="H225" s="48"/>
      <c r="I225" s="22"/>
      <c r="J225" s="22"/>
      <c r="K225" s="22"/>
      <c r="L225" s="250"/>
      <c r="M225" s="22"/>
      <c r="N225" s="22"/>
    </row>
    <row r="226" spans="1:14" s="209" customFormat="1" ht="28.8" x14ac:dyDescent="0.3">
      <c r="A226" s="202"/>
      <c r="B226" s="203"/>
      <c r="C226" s="204"/>
      <c r="D226" s="204"/>
      <c r="E226" s="204"/>
      <c r="F226" s="205" t="s">
        <v>134</v>
      </c>
      <c r="G226" s="203" t="s">
        <v>313</v>
      </c>
      <c r="H226" s="206"/>
      <c r="I226" s="207" t="s">
        <v>334</v>
      </c>
      <c r="J226" s="207" t="s">
        <v>334</v>
      </c>
      <c r="K226" s="207" t="s">
        <v>334</v>
      </c>
      <c r="L226" s="206">
        <v>1</v>
      </c>
      <c r="M226" s="208" t="s">
        <v>279</v>
      </c>
      <c r="N226" s="208" t="s">
        <v>279</v>
      </c>
    </row>
    <row r="227" spans="1:14" s="209" customFormat="1" ht="28.8" x14ac:dyDescent="0.3">
      <c r="A227" s="202"/>
      <c r="B227" s="203"/>
      <c r="C227" s="204"/>
      <c r="D227" s="204"/>
      <c r="E227" s="204"/>
      <c r="F227" s="205" t="s">
        <v>135</v>
      </c>
      <c r="G227" s="203" t="s">
        <v>314</v>
      </c>
      <c r="H227" s="206"/>
      <c r="I227" s="207" t="s">
        <v>334</v>
      </c>
      <c r="J227" s="207" t="s">
        <v>334</v>
      </c>
      <c r="K227" s="207" t="s">
        <v>334</v>
      </c>
      <c r="L227" s="206">
        <v>1</v>
      </c>
      <c r="M227" s="208" t="s">
        <v>32</v>
      </c>
      <c r="N227" s="208" t="s">
        <v>32</v>
      </c>
    </row>
    <row r="228" spans="1:14" s="209" customFormat="1" ht="28.8" x14ac:dyDescent="0.3">
      <c r="A228" s="202"/>
      <c r="B228" s="203"/>
      <c r="C228" s="204"/>
      <c r="D228" s="204"/>
      <c r="E228" s="204"/>
      <c r="F228" s="205" t="s">
        <v>136</v>
      </c>
      <c r="G228" s="203" t="s">
        <v>315</v>
      </c>
      <c r="H228" s="206"/>
      <c r="I228" s="207" t="s">
        <v>333</v>
      </c>
      <c r="J228" s="207" t="s">
        <v>333</v>
      </c>
      <c r="K228" s="207" t="s">
        <v>333</v>
      </c>
      <c r="L228" s="206">
        <v>1</v>
      </c>
      <c r="M228" s="208" t="s">
        <v>32</v>
      </c>
      <c r="N228" s="208" t="s">
        <v>32</v>
      </c>
    </row>
    <row r="229" spans="1:14" s="209" customFormat="1" ht="48" customHeight="1" x14ac:dyDescent="0.3">
      <c r="A229" s="202"/>
      <c r="B229" s="203"/>
      <c r="C229" s="204"/>
      <c r="D229" s="204"/>
      <c r="E229" s="204"/>
      <c r="F229" s="205" t="s">
        <v>137</v>
      </c>
      <c r="G229" s="203" t="s">
        <v>316</v>
      </c>
      <c r="H229" s="206"/>
      <c r="I229" s="208" t="s">
        <v>403</v>
      </c>
      <c r="J229" s="208" t="s">
        <v>403</v>
      </c>
      <c r="K229" s="207" t="s">
        <v>252</v>
      </c>
      <c r="L229" s="206">
        <f>17/18</f>
        <v>0.94444444444444442</v>
      </c>
      <c r="M229" s="208" t="s">
        <v>32</v>
      </c>
      <c r="N229" s="208" t="s">
        <v>32</v>
      </c>
    </row>
    <row r="230" spans="1:14" s="209" customFormat="1" ht="15" customHeight="1" x14ac:dyDescent="0.3">
      <c r="A230" s="202"/>
      <c r="B230" s="203"/>
      <c r="C230" s="204"/>
      <c r="D230" s="204"/>
      <c r="E230" s="204"/>
      <c r="F230" s="205" t="s">
        <v>138</v>
      </c>
      <c r="G230" s="203" t="s">
        <v>317</v>
      </c>
      <c r="H230" s="206"/>
      <c r="I230" s="208" t="s">
        <v>285</v>
      </c>
      <c r="J230" s="208" t="s">
        <v>285</v>
      </c>
      <c r="K230" s="207" t="s">
        <v>285</v>
      </c>
      <c r="L230" s="206">
        <v>1</v>
      </c>
      <c r="M230" s="208" t="s">
        <v>386</v>
      </c>
      <c r="N230" s="208" t="s">
        <v>386</v>
      </c>
    </row>
    <row r="231" spans="1:14" s="6" customFormat="1" ht="21.75" customHeight="1" x14ac:dyDescent="0.3">
      <c r="A231" s="7"/>
      <c r="B231" s="8"/>
      <c r="C231" s="14"/>
      <c r="D231" s="14"/>
      <c r="E231" s="14"/>
      <c r="F231" s="9"/>
      <c r="G231" s="5"/>
      <c r="H231" s="43"/>
      <c r="I231" s="23"/>
      <c r="J231" s="23"/>
      <c r="K231" s="23"/>
      <c r="L231" s="43"/>
      <c r="M231" s="23"/>
      <c r="N231" s="23"/>
    </row>
    <row r="232" spans="1:14" s="3" customFormat="1" ht="30" customHeight="1" x14ac:dyDescent="0.3">
      <c r="A232" s="17"/>
      <c r="B232" s="18"/>
      <c r="C232" s="19"/>
      <c r="D232" s="19"/>
      <c r="E232" s="1609" t="s">
        <v>1096</v>
      </c>
      <c r="F232" s="1610"/>
      <c r="G232" s="30" t="s">
        <v>318</v>
      </c>
      <c r="H232" s="47"/>
      <c r="I232" s="27">
        <v>0.4</v>
      </c>
      <c r="J232" s="27">
        <v>0.4</v>
      </c>
      <c r="K232" s="27">
        <v>0.4</v>
      </c>
      <c r="L232" s="44">
        <v>1</v>
      </c>
      <c r="M232" s="27">
        <v>1</v>
      </c>
      <c r="N232" s="27">
        <v>1</v>
      </c>
    </row>
    <row r="233" spans="1:14" s="6" customFormat="1" ht="30" customHeight="1" x14ac:dyDescent="0.3">
      <c r="A233" s="7"/>
      <c r="B233" s="8"/>
      <c r="C233" s="14"/>
      <c r="D233" s="14"/>
      <c r="E233" s="249"/>
      <c r="F233" s="201" t="s">
        <v>1097</v>
      </c>
      <c r="G233" s="34"/>
      <c r="H233" s="48"/>
      <c r="I233" s="22"/>
      <c r="J233" s="22"/>
      <c r="K233" s="22"/>
      <c r="L233" s="250"/>
      <c r="M233" s="22"/>
      <c r="N233" s="22"/>
    </row>
    <row r="234" spans="1:14" s="6" customFormat="1" ht="30" customHeight="1" x14ac:dyDescent="0.3">
      <c r="A234" s="7"/>
      <c r="B234" s="8"/>
      <c r="C234" s="14"/>
      <c r="D234" s="14"/>
      <c r="E234" s="249"/>
      <c r="F234" s="201" t="s">
        <v>1098</v>
      </c>
      <c r="G234" s="34"/>
      <c r="H234" s="48"/>
      <c r="I234" s="22"/>
      <c r="J234" s="22"/>
      <c r="K234" s="22"/>
      <c r="L234" s="250"/>
      <c r="M234" s="22"/>
      <c r="N234" s="22"/>
    </row>
    <row r="235" spans="1:14" s="6" customFormat="1" ht="30" customHeight="1" x14ac:dyDescent="0.3">
      <c r="A235" s="7"/>
      <c r="B235" s="8"/>
      <c r="C235" s="14"/>
      <c r="D235" s="14"/>
      <c r="E235" s="249"/>
      <c r="F235" s="201" t="s">
        <v>1099</v>
      </c>
      <c r="G235" s="34"/>
      <c r="H235" s="48" t="s">
        <v>1129</v>
      </c>
      <c r="I235" s="22"/>
      <c r="J235" s="22"/>
      <c r="K235" s="22"/>
      <c r="L235" s="250"/>
      <c r="M235" s="22"/>
      <c r="N235" s="22"/>
    </row>
    <row r="236" spans="1:14" s="3" customFormat="1" ht="30" customHeight="1" x14ac:dyDescent="0.3">
      <c r="A236" s="17"/>
      <c r="B236" s="18"/>
      <c r="C236" s="19"/>
      <c r="D236" s="19"/>
      <c r="E236" s="199"/>
      <c r="F236" s="200"/>
      <c r="G236" s="30"/>
      <c r="H236" s="47"/>
      <c r="I236" s="27"/>
      <c r="J236" s="27"/>
      <c r="K236" s="27"/>
      <c r="L236" s="44"/>
      <c r="M236" s="27"/>
      <c r="N236" s="27"/>
    </row>
    <row r="237" spans="1:14" s="3" customFormat="1" ht="30" customHeight="1" x14ac:dyDescent="0.3">
      <c r="A237" s="17"/>
      <c r="B237" s="18"/>
      <c r="C237" s="19"/>
      <c r="D237" s="19"/>
      <c r="E237" s="199"/>
      <c r="F237" s="200"/>
      <c r="G237" s="30"/>
      <c r="H237" s="47"/>
      <c r="I237" s="27"/>
      <c r="J237" s="27"/>
      <c r="K237" s="27"/>
      <c r="L237" s="44"/>
      <c r="M237" s="27"/>
      <c r="N237" s="27"/>
    </row>
    <row r="238" spans="1:14" s="3" customFormat="1" ht="30" customHeight="1" x14ac:dyDescent="0.3">
      <c r="A238" s="17"/>
      <c r="B238" s="18"/>
      <c r="C238" s="19"/>
      <c r="D238" s="19"/>
      <c r="E238" s="199"/>
      <c r="F238" s="200"/>
      <c r="G238" s="30"/>
      <c r="H238" s="47"/>
      <c r="I238" s="27"/>
      <c r="J238" s="27"/>
      <c r="K238" s="27"/>
      <c r="L238" s="44"/>
      <c r="M238" s="27"/>
      <c r="N238" s="27"/>
    </row>
    <row r="239" spans="1:14" s="3" customFormat="1" ht="30" customHeight="1" x14ac:dyDescent="0.3">
      <c r="A239" s="17"/>
      <c r="B239" s="18"/>
      <c r="C239" s="19"/>
      <c r="D239" s="19"/>
      <c r="E239" s="199"/>
      <c r="F239" s="200"/>
      <c r="G239" s="30"/>
      <c r="H239" s="47"/>
      <c r="I239" s="27"/>
      <c r="J239" s="27"/>
      <c r="K239" s="27"/>
      <c r="L239" s="44"/>
      <c r="M239" s="27"/>
      <c r="N239" s="27"/>
    </row>
    <row r="240" spans="1:14" s="209" customFormat="1" ht="29.25" customHeight="1" x14ac:dyDescent="0.3">
      <c r="A240" s="202"/>
      <c r="B240" s="203"/>
      <c r="C240" s="204"/>
      <c r="D240" s="204"/>
      <c r="E240" s="204"/>
      <c r="F240" s="205" t="s">
        <v>139</v>
      </c>
      <c r="G240" s="203" t="s">
        <v>319</v>
      </c>
      <c r="H240" s="206"/>
      <c r="I240" s="207" t="s">
        <v>195</v>
      </c>
      <c r="J240" s="207" t="s">
        <v>195</v>
      </c>
      <c r="K240" s="207" t="s">
        <v>195</v>
      </c>
      <c r="L240" s="206">
        <v>1</v>
      </c>
      <c r="M240" s="208" t="s">
        <v>32</v>
      </c>
      <c r="N240" s="208" t="s">
        <v>32</v>
      </c>
    </row>
    <row r="241" spans="1:14" s="209" customFormat="1" ht="29.25" customHeight="1" x14ac:dyDescent="0.3">
      <c r="A241" s="202"/>
      <c r="B241" s="203"/>
      <c r="C241" s="204"/>
      <c r="D241" s="204"/>
      <c r="E241" s="204"/>
      <c r="F241" s="205" t="s">
        <v>140</v>
      </c>
      <c r="G241" s="203" t="s">
        <v>320</v>
      </c>
      <c r="H241" s="206"/>
      <c r="I241" s="207" t="s">
        <v>195</v>
      </c>
      <c r="J241" s="207" t="s">
        <v>195</v>
      </c>
      <c r="K241" s="207" t="s">
        <v>195</v>
      </c>
      <c r="L241" s="206">
        <v>1</v>
      </c>
      <c r="M241" s="208" t="s">
        <v>32</v>
      </c>
      <c r="N241" s="208" t="s">
        <v>32</v>
      </c>
    </row>
    <row r="242" spans="1:14" s="209" customFormat="1" ht="29.25" customHeight="1" x14ac:dyDescent="0.3">
      <c r="A242" s="202"/>
      <c r="B242" s="203"/>
      <c r="C242" s="204"/>
      <c r="D242" s="204"/>
      <c r="E242" s="204"/>
      <c r="F242" s="205" t="s">
        <v>141</v>
      </c>
      <c r="G242" s="203" t="s">
        <v>321</v>
      </c>
      <c r="H242" s="206"/>
      <c r="I242" s="207" t="s">
        <v>195</v>
      </c>
      <c r="J242" s="207" t="s">
        <v>195</v>
      </c>
      <c r="K242" s="207" t="s">
        <v>195</v>
      </c>
      <c r="L242" s="206">
        <v>1</v>
      </c>
      <c r="M242" s="208" t="s">
        <v>32</v>
      </c>
      <c r="N242" s="208" t="s">
        <v>32</v>
      </c>
    </row>
    <row r="243" spans="1:14" s="209" customFormat="1" ht="29.25" customHeight="1" x14ac:dyDescent="0.3">
      <c r="A243" s="202"/>
      <c r="B243" s="203"/>
      <c r="C243" s="204"/>
      <c r="D243" s="204"/>
      <c r="E243" s="204"/>
      <c r="F243" s="205" t="s">
        <v>142</v>
      </c>
      <c r="G243" s="203" t="s">
        <v>322</v>
      </c>
      <c r="H243" s="206"/>
      <c r="I243" s="207" t="s">
        <v>195</v>
      </c>
      <c r="J243" s="207" t="s">
        <v>195</v>
      </c>
      <c r="K243" s="207" t="s">
        <v>195</v>
      </c>
      <c r="L243" s="206">
        <v>1</v>
      </c>
      <c r="M243" s="208" t="s">
        <v>32</v>
      </c>
      <c r="N243" s="208" t="s">
        <v>32</v>
      </c>
    </row>
    <row r="244" spans="1:14" s="209" customFormat="1" ht="29.25" customHeight="1" x14ac:dyDescent="0.3">
      <c r="A244" s="202"/>
      <c r="B244" s="203"/>
      <c r="C244" s="204"/>
      <c r="D244" s="204"/>
      <c r="E244" s="204"/>
      <c r="F244" s="205" t="s">
        <v>143</v>
      </c>
      <c r="G244" s="203" t="s">
        <v>323</v>
      </c>
      <c r="H244" s="206"/>
      <c r="I244" s="207" t="s">
        <v>195</v>
      </c>
      <c r="J244" s="207" t="s">
        <v>195</v>
      </c>
      <c r="K244" s="207" t="s">
        <v>195</v>
      </c>
      <c r="L244" s="206">
        <v>1</v>
      </c>
      <c r="M244" s="208" t="s">
        <v>32</v>
      </c>
      <c r="N244" s="208" t="s">
        <v>32</v>
      </c>
    </row>
    <row r="245" spans="1:14" s="209" customFormat="1" ht="29.25" customHeight="1" x14ac:dyDescent="0.3">
      <c r="A245" s="202"/>
      <c r="B245" s="203"/>
      <c r="C245" s="204"/>
      <c r="D245" s="204"/>
      <c r="E245" s="204"/>
      <c r="F245" s="205" t="s">
        <v>144</v>
      </c>
      <c r="G245" s="203" t="s">
        <v>324</v>
      </c>
      <c r="H245" s="206"/>
      <c r="I245" s="207" t="s">
        <v>279</v>
      </c>
      <c r="J245" s="207" t="s">
        <v>279</v>
      </c>
      <c r="K245" s="207" t="s">
        <v>279</v>
      </c>
      <c r="L245" s="206">
        <v>1</v>
      </c>
      <c r="M245" s="208" t="s">
        <v>32</v>
      </c>
      <c r="N245" s="208" t="s">
        <v>32</v>
      </c>
    </row>
    <row r="246" spans="1:14" s="6" customFormat="1" ht="24" customHeight="1" x14ac:dyDescent="0.3">
      <c r="A246" s="7"/>
      <c r="B246" s="8"/>
      <c r="C246" s="14"/>
      <c r="D246" s="14"/>
      <c r="E246" s="14"/>
      <c r="F246" s="9"/>
      <c r="G246" s="5"/>
      <c r="H246" s="43"/>
      <c r="I246" s="23"/>
      <c r="J246" s="23"/>
      <c r="K246" s="23"/>
      <c r="L246" s="43"/>
      <c r="M246" s="23"/>
      <c r="N246" s="23"/>
    </row>
    <row r="247" spans="1:14" s="3" customFormat="1" ht="45" customHeight="1" x14ac:dyDescent="0.3">
      <c r="A247" s="17"/>
      <c r="B247" s="18"/>
      <c r="C247" s="19"/>
      <c r="D247" s="19"/>
      <c r="E247" s="1609" t="s">
        <v>1100</v>
      </c>
      <c r="F247" s="1610"/>
      <c r="G247" s="30" t="s">
        <v>325</v>
      </c>
      <c r="H247" s="47"/>
      <c r="I247" s="27">
        <v>0.5</v>
      </c>
      <c r="J247" s="27">
        <v>0.5</v>
      </c>
      <c r="K247" s="27">
        <v>0.5</v>
      </c>
      <c r="L247" s="44">
        <v>1</v>
      </c>
      <c r="M247" s="27">
        <v>1</v>
      </c>
      <c r="N247" s="27">
        <v>1</v>
      </c>
    </row>
    <row r="248" spans="1:14" s="6" customFormat="1" ht="45" customHeight="1" x14ac:dyDescent="0.3">
      <c r="A248" s="7"/>
      <c r="B248" s="8"/>
      <c r="C248" s="14"/>
      <c r="D248" s="14"/>
      <c r="E248" s="249"/>
      <c r="F248" s="251" t="s">
        <v>1104</v>
      </c>
      <c r="G248" s="34"/>
      <c r="H248" s="48" t="s">
        <v>1127</v>
      </c>
      <c r="I248" s="22"/>
      <c r="J248" s="22"/>
      <c r="K248" s="22"/>
      <c r="L248" s="250"/>
      <c r="M248" s="22"/>
      <c r="N248" s="22"/>
    </row>
    <row r="249" spans="1:14" s="6" customFormat="1" ht="45" customHeight="1" x14ac:dyDescent="0.3">
      <c r="A249" s="7"/>
      <c r="B249" s="8"/>
      <c r="C249" s="14"/>
      <c r="D249" s="14"/>
      <c r="E249" s="249"/>
      <c r="F249" s="251" t="s">
        <v>1101</v>
      </c>
      <c r="G249" s="34"/>
      <c r="H249" s="43" t="s">
        <v>1128</v>
      </c>
      <c r="I249" s="22"/>
      <c r="J249" s="22"/>
      <c r="K249" s="22"/>
      <c r="L249" s="250"/>
      <c r="M249" s="22"/>
      <c r="N249" s="22"/>
    </row>
    <row r="250" spans="1:14" s="6" customFormat="1" ht="45" customHeight="1" x14ac:dyDescent="0.3">
      <c r="A250" s="7"/>
      <c r="B250" s="8"/>
      <c r="C250" s="14"/>
      <c r="D250" s="14"/>
      <c r="E250" s="249"/>
      <c r="F250" s="251" t="s">
        <v>1102</v>
      </c>
      <c r="G250" s="34"/>
      <c r="H250" s="48"/>
      <c r="I250" s="22"/>
      <c r="J250" s="22"/>
      <c r="K250" s="22"/>
      <c r="L250" s="250"/>
      <c r="M250" s="22"/>
      <c r="N250" s="22"/>
    </row>
    <row r="251" spans="1:14" s="6" customFormat="1" ht="15" customHeight="1" x14ac:dyDescent="0.3">
      <c r="A251" s="7"/>
      <c r="B251" s="8"/>
      <c r="C251" s="14"/>
      <c r="D251" s="14"/>
      <c r="E251" s="14"/>
      <c r="F251" s="9" t="s">
        <v>145</v>
      </c>
      <c r="G251" s="5" t="s">
        <v>326</v>
      </c>
      <c r="H251" s="43" t="s">
        <v>1128</v>
      </c>
      <c r="I251" s="23" t="s">
        <v>242</v>
      </c>
      <c r="J251" s="23" t="s">
        <v>242</v>
      </c>
      <c r="K251" s="23" t="s">
        <v>242</v>
      </c>
      <c r="L251" s="43">
        <v>1</v>
      </c>
      <c r="M251" s="37" t="s">
        <v>393</v>
      </c>
      <c r="N251" s="37" t="s">
        <v>393</v>
      </c>
    </row>
    <row r="252" spans="1:14" s="6" customFormat="1" ht="45" customHeight="1" x14ac:dyDescent="0.3">
      <c r="A252" s="7"/>
      <c r="B252" s="8"/>
      <c r="C252" s="14"/>
      <c r="D252" s="14"/>
      <c r="E252" s="249"/>
      <c r="F252" s="201"/>
      <c r="G252" s="34"/>
      <c r="H252" s="48"/>
      <c r="I252" s="22"/>
      <c r="J252" s="22"/>
      <c r="K252" s="22"/>
      <c r="L252" s="250"/>
      <c r="M252" s="22"/>
      <c r="N252" s="22"/>
    </row>
    <row r="253" spans="1:14" s="6" customFormat="1" ht="28.8" x14ac:dyDescent="0.3">
      <c r="A253" s="7"/>
      <c r="B253" s="8"/>
      <c r="C253" s="14"/>
      <c r="D253" s="14"/>
      <c r="E253" s="14"/>
      <c r="F253" s="9" t="s">
        <v>146</v>
      </c>
      <c r="G253" s="5" t="s">
        <v>327</v>
      </c>
      <c r="H253" s="43"/>
      <c r="I253" s="23" t="s">
        <v>328</v>
      </c>
      <c r="J253" s="23" t="s">
        <v>328</v>
      </c>
      <c r="K253" s="23" t="s">
        <v>328</v>
      </c>
      <c r="L253" s="43">
        <v>1</v>
      </c>
      <c r="M253" s="37" t="s">
        <v>394</v>
      </c>
      <c r="N253" s="37" t="s">
        <v>394</v>
      </c>
    </row>
    <row r="254" spans="1:14" s="6" customFormat="1" x14ac:dyDescent="0.3">
      <c r="A254" s="7"/>
      <c r="B254" s="8"/>
      <c r="C254" s="14"/>
      <c r="D254" s="14"/>
      <c r="E254" s="14"/>
      <c r="F254" s="32"/>
      <c r="G254" s="34"/>
      <c r="H254" s="48"/>
      <c r="I254" s="23"/>
      <c r="J254" s="23"/>
      <c r="K254" s="23"/>
      <c r="L254" s="43"/>
      <c r="M254" s="23"/>
      <c r="N254" s="23"/>
    </row>
    <row r="255" spans="1:14" s="3" customFormat="1" ht="15" customHeight="1" x14ac:dyDescent="0.3">
      <c r="A255" s="17"/>
      <c r="B255" s="18"/>
      <c r="C255" s="19"/>
      <c r="D255" s="19"/>
      <c r="E255" s="1609" t="s">
        <v>1103</v>
      </c>
      <c r="F255" s="1610"/>
      <c r="G255" s="30" t="s">
        <v>329</v>
      </c>
      <c r="H255" s="43"/>
      <c r="I255" s="27">
        <v>0.4</v>
      </c>
      <c r="J255" s="27">
        <v>0.4</v>
      </c>
      <c r="K255" s="27">
        <v>0.4</v>
      </c>
      <c r="L255" s="44">
        <v>1</v>
      </c>
      <c r="M255" s="27">
        <v>0.6</v>
      </c>
      <c r="N255" s="27">
        <v>0.6</v>
      </c>
    </row>
    <row r="256" spans="1:14" s="6" customFormat="1" ht="29.4" thickBot="1" x14ac:dyDescent="0.35">
      <c r="A256" s="10"/>
      <c r="B256" s="11"/>
      <c r="C256" s="15"/>
      <c r="D256" s="15"/>
      <c r="E256" s="15"/>
      <c r="F256" s="36" t="s">
        <v>147</v>
      </c>
      <c r="G256" s="12" t="s">
        <v>233</v>
      </c>
      <c r="H256" s="45">
        <v>5</v>
      </c>
      <c r="I256" s="25">
        <v>1</v>
      </c>
      <c r="J256" s="25">
        <v>1</v>
      </c>
      <c r="K256" s="25">
        <v>1</v>
      </c>
      <c r="L256" s="45">
        <v>1</v>
      </c>
      <c r="M256" s="24">
        <v>100</v>
      </c>
      <c r="N256" s="24">
        <v>100</v>
      </c>
    </row>
    <row r="257" spans="6:14" ht="15" thickTop="1" x14ac:dyDescent="0.3">
      <c r="F257" s="65"/>
      <c r="G257" s="66"/>
      <c r="H257" s="67"/>
    </row>
    <row r="258" spans="6:14" s="68" customFormat="1" x14ac:dyDescent="0.3">
      <c r="F258" s="40"/>
      <c r="G258" s="40"/>
      <c r="H258" s="69"/>
      <c r="I258" s="70"/>
      <c r="J258" s="70"/>
      <c r="K258" s="70"/>
      <c r="L258" s="69"/>
      <c r="M258" s="71"/>
      <c r="N258" s="71"/>
    </row>
    <row r="259" spans="6:14" s="68" customFormat="1" x14ac:dyDescent="0.3">
      <c r="F259" s="40"/>
      <c r="G259" s="40"/>
      <c r="H259" s="69"/>
      <c r="I259" s="70"/>
      <c r="J259" s="70"/>
      <c r="K259" s="70"/>
      <c r="L259" s="69"/>
      <c r="M259" s="71"/>
      <c r="N259" s="71"/>
    </row>
    <row r="260" spans="6:14" s="68" customFormat="1" x14ac:dyDescent="0.3">
      <c r="F260" s="40"/>
      <c r="G260" s="40"/>
      <c r="H260" s="69"/>
      <c r="I260" s="70"/>
      <c r="J260" s="70"/>
      <c r="K260" s="70"/>
      <c r="L260" s="69"/>
      <c r="M260" s="71"/>
      <c r="N260" s="71"/>
    </row>
    <row r="261" spans="6:14" s="68" customFormat="1" x14ac:dyDescent="0.3">
      <c r="F261" s="40"/>
      <c r="G261" s="40"/>
      <c r="H261" s="69"/>
      <c r="I261" s="70"/>
      <c r="J261" s="70"/>
      <c r="K261" s="70"/>
      <c r="L261" s="69"/>
      <c r="M261" s="71"/>
      <c r="N261" s="71"/>
    </row>
    <row r="262" spans="6:14" s="68" customFormat="1" x14ac:dyDescent="0.3">
      <c r="F262" s="40"/>
      <c r="G262" s="40"/>
      <c r="H262" s="69"/>
      <c r="I262" s="70"/>
      <c r="J262" s="70"/>
      <c r="K262" s="70"/>
      <c r="L262" s="69"/>
      <c r="M262" s="71"/>
      <c r="N262" s="71"/>
    </row>
    <row r="263" spans="6:14" s="68" customFormat="1" x14ac:dyDescent="0.3">
      <c r="F263" s="40"/>
      <c r="G263" s="40"/>
      <c r="H263" s="69"/>
      <c r="I263" s="70"/>
      <c r="J263" s="70"/>
      <c r="K263" s="70"/>
      <c r="L263" s="69"/>
      <c r="M263" s="71"/>
      <c r="N263" s="71"/>
    </row>
    <row r="264" spans="6:14" s="68" customFormat="1" x14ac:dyDescent="0.3">
      <c r="F264" s="40"/>
      <c r="G264" s="40"/>
      <c r="H264" s="69"/>
      <c r="I264" s="70"/>
      <c r="J264" s="70"/>
      <c r="K264" s="70"/>
      <c r="L264" s="69"/>
      <c r="M264" s="71"/>
      <c r="N264" s="71"/>
    </row>
    <row r="265" spans="6:14" s="68" customFormat="1" x14ac:dyDescent="0.3">
      <c r="F265" s="40"/>
      <c r="G265" s="40"/>
      <c r="H265" s="69"/>
      <c r="I265" s="70"/>
      <c r="J265" s="70"/>
      <c r="K265" s="70"/>
      <c r="L265" s="69"/>
      <c r="M265" s="71"/>
      <c r="N265" s="71"/>
    </row>
    <row r="266" spans="6:14" s="68" customFormat="1" x14ac:dyDescent="0.3">
      <c r="F266" s="40"/>
      <c r="G266" s="40"/>
      <c r="H266" s="69"/>
      <c r="I266" s="70"/>
      <c r="J266" s="70"/>
      <c r="K266" s="70"/>
      <c r="L266" s="69"/>
      <c r="M266" s="71"/>
      <c r="N266" s="71"/>
    </row>
    <row r="267" spans="6:14" s="68" customFormat="1" x14ac:dyDescent="0.3">
      <c r="F267" s="40"/>
      <c r="G267" s="40"/>
      <c r="H267" s="69"/>
      <c r="I267" s="70"/>
      <c r="J267" s="70"/>
      <c r="K267" s="70"/>
      <c r="L267" s="69"/>
      <c r="M267" s="71"/>
      <c r="N267" s="71"/>
    </row>
    <row r="268" spans="6:14" s="68" customFormat="1" x14ac:dyDescent="0.3">
      <c r="F268" s="40"/>
      <c r="G268" s="40"/>
      <c r="H268" s="69"/>
      <c r="I268" s="70"/>
      <c r="J268" s="70"/>
      <c r="K268" s="70"/>
      <c r="L268" s="69"/>
      <c r="M268" s="71"/>
      <c r="N268" s="71"/>
    </row>
    <row r="269" spans="6:14" s="68" customFormat="1" x14ac:dyDescent="0.3">
      <c r="F269" s="40"/>
      <c r="G269" s="40"/>
      <c r="H269" s="69"/>
      <c r="I269" s="70"/>
      <c r="J269" s="70"/>
      <c r="K269" s="70"/>
      <c r="L269" s="69"/>
      <c r="M269" s="71"/>
      <c r="N269" s="71"/>
    </row>
    <row r="270" spans="6:14" s="68" customFormat="1" x14ac:dyDescent="0.3">
      <c r="F270" s="40"/>
      <c r="G270" s="40"/>
      <c r="H270" s="69"/>
      <c r="I270" s="70"/>
      <c r="J270" s="70"/>
      <c r="K270" s="70"/>
      <c r="L270" s="69"/>
      <c r="M270" s="71"/>
      <c r="N270" s="71"/>
    </row>
    <row r="271" spans="6:14" s="68" customFormat="1" x14ac:dyDescent="0.3">
      <c r="F271" s="40"/>
      <c r="G271" s="40"/>
      <c r="H271" s="69"/>
      <c r="I271" s="70"/>
      <c r="J271" s="70"/>
      <c r="K271" s="70"/>
      <c r="L271" s="69"/>
      <c r="M271" s="71"/>
      <c r="N271" s="71"/>
    </row>
    <row r="272" spans="6:14" s="68" customFormat="1" x14ac:dyDescent="0.3">
      <c r="F272" s="40"/>
      <c r="G272" s="40"/>
      <c r="H272" s="69"/>
      <c r="I272" s="70"/>
      <c r="J272" s="70"/>
      <c r="K272" s="70"/>
      <c r="L272" s="69"/>
      <c r="M272" s="71"/>
      <c r="N272" s="71"/>
    </row>
    <row r="273" spans="6:14" s="68" customFormat="1" x14ac:dyDescent="0.3">
      <c r="F273" s="40"/>
      <c r="G273" s="40"/>
      <c r="H273" s="69"/>
      <c r="I273" s="70"/>
      <c r="J273" s="70"/>
      <c r="K273" s="70"/>
      <c r="L273" s="69"/>
      <c r="M273" s="71"/>
      <c r="N273" s="71"/>
    </row>
    <row r="274" spans="6:14" s="68" customFormat="1" x14ac:dyDescent="0.3">
      <c r="F274" s="40"/>
      <c r="G274" s="40"/>
      <c r="H274" s="69"/>
      <c r="I274" s="70"/>
      <c r="J274" s="70"/>
      <c r="K274" s="70"/>
      <c r="L274" s="69"/>
      <c r="M274" s="71"/>
      <c r="N274" s="71"/>
    </row>
    <row r="275" spans="6:14" s="68" customFormat="1" x14ac:dyDescent="0.3">
      <c r="F275" s="40"/>
      <c r="G275" s="40"/>
      <c r="H275" s="69"/>
      <c r="I275" s="70"/>
      <c r="J275" s="70"/>
      <c r="K275" s="70"/>
      <c r="L275" s="69"/>
      <c r="M275" s="71"/>
      <c r="N275" s="71"/>
    </row>
    <row r="276" spans="6:14" s="68" customFormat="1" x14ac:dyDescent="0.3">
      <c r="F276" s="40"/>
      <c r="G276" s="40"/>
      <c r="H276" s="69"/>
      <c r="I276" s="70"/>
      <c r="J276" s="70"/>
      <c r="K276" s="70"/>
      <c r="L276" s="69"/>
      <c r="M276" s="71"/>
      <c r="N276" s="71"/>
    </row>
    <row r="277" spans="6:14" s="68" customFormat="1" x14ac:dyDescent="0.3">
      <c r="F277" s="40"/>
      <c r="G277" s="40"/>
      <c r="H277" s="69"/>
      <c r="I277" s="70"/>
      <c r="J277" s="70"/>
      <c r="K277" s="70"/>
      <c r="L277" s="69"/>
      <c r="M277" s="71"/>
      <c r="N277" s="71"/>
    </row>
    <row r="278" spans="6:14" s="68" customFormat="1" x14ac:dyDescent="0.3">
      <c r="F278" s="40"/>
      <c r="G278" s="40"/>
      <c r="H278" s="69"/>
      <c r="I278" s="70"/>
      <c r="J278" s="70"/>
      <c r="K278" s="70"/>
      <c r="L278" s="69"/>
      <c r="M278" s="71"/>
      <c r="N278" s="71"/>
    </row>
    <row r="279" spans="6:14" s="68" customFormat="1" x14ac:dyDescent="0.3">
      <c r="F279" s="40"/>
      <c r="G279" s="40"/>
      <c r="H279" s="69"/>
      <c r="I279" s="70"/>
      <c r="J279" s="70"/>
      <c r="K279" s="70"/>
      <c r="L279" s="69"/>
      <c r="M279" s="71"/>
      <c r="N279" s="71"/>
    </row>
    <row r="280" spans="6:14" s="68" customFormat="1" x14ac:dyDescent="0.3">
      <c r="F280" s="40"/>
      <c r="G280" s="40"/>
      <c r="H280" s="69"/>
      <c r="I280" s="70"/>
      <c r="J280" s="70"/>
      <c r="K280" s="70"/>
      <c r="L280" s="69"/>
      <c r="M280" s="71"/>
      <c r="N280" s="71"/>
    </row>
    <row r="281" spans="6:14" s="68" customFormat="1" x14ac:dyDescent="0.3">
      <c r="F281" s="40"/>
      <c r="G281" s="40"/>
      <c r="H281" s="69"/>
      <c r="I281" s="70"/>
      <c r="J281" s="70"/>
      <c r="K281" s="70"/>
      <c r="L281" s="69"/>
      <c r="M281" s="71"/>
      <c r="N281" s="71"/>
    </row>
    <row r="282" spans="6:14" s="68" customFormat="1" x14ac:dyDescent="0.3">
      <c r="F282" s="40"/>
      <c r="G282" s="40"/>
      <c r="H282" s="69"/>
      <c r="I282" s="70"/>
      <c r="J282" s="70"/>
      <c r="K282" s="70"/>
      <c r="L282" s="69"/>
      <c r="M282" s="71"/>
      <c r="N282" s="71"/>
    </row>
    <row r="283" spans="6:14" s="68" customFormat="1" x14ac:dyDescent="0.3">
      <c r="F283" s="40"/>
      <c r="G283" s="40"/>
      <c r="H283" s="69"/>
      <c r="I283" s="70"/>
      <c r="J283" s="70"/>
      <c r="K283" s="70"/>
      <c r="L283" s="69"/>
      <c r="M283" s="71"/>
      <c r="N283" s="71"/>
    </row>
    <row r="284" spans="6:14" s="68" customFormat="1" x14ac:dyDescent="0.3">
      <c r="F284" s="40"/>
      <c r="G284" s="40"/>
      <c r="H284" s="69"/>
      <c r="I284" s="70"/>
      <c r="J284" s="70"/>
      <c r="K284" s="70"/>
      <c r="L284" s="69"/>
      <c r="M284" s="71"/>
      <c r="N284" s="71"/>
    </row>
    <row r="285" spans="6:14" s="68" customFormat="1" x14ac:dyDescent="0.3">
      <c r="F285" s="40"/>
      <c r="G285" s="40"/>
      <c r="H285" s="69"/>
      <c r="I285" s="70"/>
      <c r="J285" s="70"/>
      <c r="K285" s="70"/>
      <c r="L285" s="69"/>
      <c r="M285" s="71"/>
      <c r="N285" s="71"/>
    </row>
    <row r="286" spans="6:14" s="68" customFormat="1" x14ac:dyDescent="0.3">
      <c r="F286" s="40"/>
      <c r="G286" s="40"/>
      <c r="H286" s="69"/>
      <c r="I286" s="70"/>
      <c r="J286" s="70"/>
      <c r="K286" s="70"/>
      <c r="L286" s="69"/>
      <c r="M286" s="71"/>
      <c r="N286" s="71"/>
    </row>
    <row r="287" spans="6:14" s="68" customFormat="1" x14ac:dyDescent="0.3">
      <c r="F287" s="40"/>
      <c r="G287" s="40"/>
      <c r="H287" s="69"/>
      <c r="I287" s="70"/>
      <c r="J287" s="70"/>
      <c r="K287" s="70"/>
      <c r="L287" s="69"/>
      <c r="M287" s="71"/>
      <c r="N287" s="71"/>
    </row>
    <row r="288" spans="6:14" s="68" customFormat="1" x14ac:dyDescent="0.3">
      <c r="F288" s="40"/>
      <c r="G288" s="40"/>
      <c r="H288" s="69"/>
      <c r="I288" s="70"/>
      <c r="J288" s="70"/>
      <c r="K288" s="70"/>
      <c r="L288" s="69"/>
      <c r="M288" s="71"/>
      <c r="N288" s="71"/>
    </row>
    <row r="289" spans="6:14" s="68" customFormat="1" x14ac:dyDescent="0.3">
      <c r="F289" s="40"/>
      <c r="G289" s="40"/>
      <c r="H289" s="69"/>
      <c r="I289" s="70"/>
      <c r="J289" s="70"/>
      <c r="K289" s="70"/>
      <c r="L289" s="69"/>
      <c r="M289" s="71"/>
      <c r="N289" s="71"/>
    </row>
    <row r="290" spans="6:14" s="68" customFormat="1" x14ac:dyDescent="0.3">
      <c r="F290" s="40"/>
      <c r="G290" s="40"/>
      <c r="H290" s="69"/>
      <c r="I290" s="70"/>
      <c r="J290" s="70"/>
      <c r="K290" s="70"/>
      <c r="L290" s="69"/>
      <c r="M290" s="71"/>
      <c r="N290" s="71"/>
    </row>
    <row r="291" spans="6:14" s="68" customFormat="1" x14ac:dyDescent="0.3">
      <c r="F291" s="40"/>
      <c r="G291" s="40"/>
      <c r="H291" s="69"/>
      <c r="I291" s="70"/>
      <c r="J291" s="70"/>
      <c r="K291" s="70"/>
      <c r="L291" s="69"/>
      <c r="M291" s="71"/>
      <c r="N291" s="71"/>
    </row>
    <row r="292" spans="6:14" s="68" customFormat="1" x14ac:dyDescent="0.3">
      <c r="F292" s="40"/>
      <c r="G292" s="40"/>
      <c r="H292" s="69"/>
      <c r="I292" s="70"/>
      <c r="J292" s="70"/>
      <c r="K292" s="70"/>
      <c r="L292" s="69"/>
      <c r="M292" s="71"/>
      <c r="N292" s="71"/>
    </row>
    <row r="293" spans="6:14" s="68" customFormat="1" x14ac:dyDescent="0.3">
      <c r="F293" s="40"/>
      <c r="G293" s="40"/>
      <c r="H293" s="69"/>
      <c r="I293" s="70"/>
      <c r="J293" s="70"/>
      <c r="K293" s="70"/>
      <c r="L293" s="69"/>
      <c r="M293" s="71"/>
      <c r="N293" s="71"/>
    </row>
    <row r="294" spans="6:14" s="68" customFormat="1" x14ac:dyDescent="0.3">
      <c r="F294" s="40"/>
      <c r="G294" s="40"/>
      <c r="H294" s="69"/>
      <c r="I294" s="70"/>
      <c r="J294" s="70"/>
      <c r="K294" s="70"/>
      <c r="L294" s="69"/>
      <c r="M294" s="71"/>
      <c r="N294" s="71"/>
    </row>
    <row r="295" spans="6:14" s="68" customFormat="1" x14ac:dyDescent="0.3">
      <c r="F295" s="40"/>
      <c r="G295" s="40"/>
      <c r="H295" s="69"/>
      <c r="I295" s="70"/>
      <c r="J295" s="70"/>
      <c r="K295" s="70"/>
      <c r="L295" s="69"/>
      <c r="M295" s="71"/>
      <c r="N295" s="71"/>
    </row>
    <row r="296" spans="6:14" s="68" customFormat="1" x14ac:dyDescent="0.3">
      <c r="F296" s="40"/>
      <c r="G296" s="40"/>
      <c r="H296" s="69"/>
      <c r="I296" s="70"/>
      <c r="J296" s="70"/>
      <c r="K296" s="70"/>
      <c r="L296" s="69"/>
      <c r="M296" s="71"/>
      <c r="N296" s="71"/>
    </row>
    <row r="297" spans="6:14" s="68" customFormat="1" x14ac:dyDescent="0.3">
      <c r="F297" s="40"/>
      <c r="G297" s="40"/>
      <c r="H297" s="69"/>
      <c r="I297" s="70"/>
      <c r="J297" s="70"/>
      <c r="K297" s="70"/>
      <c r="L297" s="69"/>
      <c r="M297" s="71"/>
      <c r="N297" s="71"/>
    </row>
    <row r="298" spans="6:14" s="68" customFormat="1" x14ac:dyDescent="0.3">
      <c r="F298" s="40"/>
      <c r="G298" s="40"/>
      <c r="H298" s="69"/>
      <c r="I298" s="70"/>
      <c r="J298" s="70"/>
      <c r="K298" s="70"/>
      <c r="L298" s="69"/>
      <c r="M298" s="71"/>
      <c r="N298" s="71"/>
    </row>
    <row r="299" spans="6:14" s="68" customFormat="1" x14ac:dyDescent="0.3">
      <c r="F299" s="40"/>
      <c r="G299" s="40"/>
      <c r="H299" s="69"/>
      <c r="I299" s="70"/>
      <c r="J299" s="70"/>
      <c r="K299" s="70"/>
      <c r="L299" s="69"/>
      <c r="M299" s="71"/>
      <c r="N299" s="71"/>
    </row>
    <row r="300" spans="6:14" s="68" customFormat="1" x14ac:dyDescent="0.3">
      <c r="F300" s="40"/>
      <c r="G300" s="40"/>
      <c r="H300" s="69"/>
      <c r="I300" s="70"/>
      <c r="J300" s="70"/>
      <c r="K300" s="70"/>
      <c r="L300" s="69"/>
      <c r="M300" s="71"/>
      <c r="N300" s="71"/>
    </row>
    <row r="301" spans="6:14" s="68" customFormat="1" x14ac:dyDescent="0.3">
      <c r="F301" s="40"/>
      <c r="G301" s="40"/>
      <c r="H301" s="69"/>
      <c r="I301" s="70"/>
      <c r="J301" s="70"/>
      <c r="K301" s="70"/>
      <c r="L301" s="69"/>
      <c r="M301" s="71"/>
      <c r="N301" s="71"/>
    </row>
    <row r="302" spans="6:14" s="68" customFormat="1" x14ac:dyDescent="0.3">
      <c r="F302" s="40"/>
      <c r="G302" s="40"/>
      <c r="H302" s="69"/>
      <c r="I302" s="70"/>
      <c r="J302" s="70"/>
      <c r="K302" s="70"/>
      <c r="L302" s="69"/>
      <c r="M302" s="71"/>
      <c r="N302" s="71"/>
    </row>
    <row r="303" spans="6:14" s="68" customFormat="1" x14ac:dyDescent="0.3">
      <c r="F303" s="40"/>
      <c r="G303" s="40"/>
      <c r="H303" s="69"/>
      <c r="I303" s="70"/>
      <c r="J303" s="70"/>
      <c r="K303" s="70"/>
      <c r="L303" s="69"/>
      <c r="M303" s="71"/>
      <c r="N303" s="71"/>
    </row>
    <row r="304" spans="6:14" s="68" customFormat="1" x14ac:dyDescent="0.3">
      <c r="F304" s="40"/>
      <c r="G304" s="40"/>
      <c r="H304" s="69"/>
      <c r="I304" s="70"/>
      <c r="J304" s="70"/>
      <c r="K304" s="70"/>
      <c r="L304" s="69"/>
      <c r="M304" s="71"/>
      <c r="N304" s="71"/>
    </row>
    <row r="305" spans="6:14" s="68" customFormat="1" x14ac:dyDescent="0.3">
      <c r="F305" s="40"/>
      <c r="G305" s="40"/>
      <c r="H305" s="69"/>
      <c r="I305" s="70"/>
      <c r="J305" s="70"/>
      <c r="K305" s="70"/>
      <c r="L305" s="69"/>
      <c r="M305" s="71"/>
      <c r="N305" s="71"/>
    </row>
    <row r="306" spans="6:14" s="68" customFormat="1" x14ac:dyDescent="0.3">
      <c r="F306" s="40"/>
      <c r="G306" s="40"/>
      <c r="H306" s="69"/>
      <c r="I306" s="70"/>
      <c r="J306" s="70"/>
      <c r="K306" s="70"/>
      <c r="L306" s="69"/>
      <c r="M306" s="71"/>
      <c r="N306" s="71"/>
    </row>
    <row r="307" spans="6:14" s="68" customFormat="1" x14ac:dyDescent="0.3">
      <c r="F307" s="40"/>
      <c r="G307" s="40"/>
      <c r="H307" s="69"/>
      <c r="I307" s="70"/>
      <c r="J307" s="70"/>
      <c r="K307" s="70"/>
      <c r="L307" s="69"/>
      <c r="M307" s="71"/>
      <c r="N307" s="71"/>
    </row>
    <row r="308" spans="6:14" s="68" customFormat="1" x14ac:dyDescent="0.3">
      <c r="F308" s="40"/>
      <c r="G308" s="40"/>
      <c r="H308" s="69"/>
      <c r="I308" s="70"/>
      <c r="J308" s="70"/>
      <c r="K308" s="70"/>
      <c r="L308" s="69"/>
      <c r="M308" s="71"/>
      <c r="N308" s="71"/>
    </row>
    <row r="309" spans="6:14" s="68" customFormat="1" x14ac:dyDescent="0.3">
      <c r="F309" s="40"/>
      <c r="G309" s="40"/>
      <c r="H309" s="69"/>
      <c r="I309" s="70"/>
      <c r="J309" s="70"/>
      <c r="K309" s="70"/>
      <c r="L309" s="69"/>
      <c r="M309" s="71"/>
      <c r="N309" s="71"/>
    </row>
    <row r="310" spans="6:14" s="68" customFormat="1" x14ac:dyDescent="0.3">
      <c r="F310" s="40"/>
      <c r="G310" s="40"/>
      <c r="H310" s="69"/>
      <c r="I310" s="70"/>
      <c r="J310" s="70"/>
      <c r="K310" s="70"/>
      <c r="L310" s="69"/>
      <c r="M310" s="71"/>
      <c r="N310" s="71"/>
    </row>
    <row r="311" spans="6:14" s="68" customFormat="1" x14ac:dyDescent="0.3">
      <c r="F311" s="40"/>
      <c r="G311" s="40"/>
      <c r="H311" s="69"/>
      <c r="I311" s="70"/>
      <c r="J311" s="70"/>
      <c r="K311" s="70"/>
      <c r="L311" s="69"/>
      <c r="M311" s="71"/>
      <c r="N311" s="71"/>
    </row>
    <row r="312" spans="6:14" s="68" customFormat="1" x14ac:dyDescent="0.3">
      <c r="F312" s="40"/>
      <c r="G312" s="40"/>
      <c r="H312" s="69"/>
      <c r="I312" s="70"/>
      <c r="J312" s="70"/>
      <c r="K312" s="70"/>
      <c r="L312" s="69"/>
      <c r="M312" s="71"/>
      <c r="N312" s="71"/>
    </row>
    <row r="313" spans="6:14" s="68" customFormat="1" x14ac:dyDescent="0.3">
      <c r="F313" s="40"/>
      <c r="G313" s="40"/>
      <c r="H313" s="69"/>
      <c r="I313" s="70"/>
      <c r="J313" s="70"/>
      <c r="K313" s="70"/>
      <c r="L313" s="69"/>
      <c r="M313" s="71"/>
      <c r="N313" s="71"/>
    </row>
    <row r="314" spans="6:14" s="68" customFormat="1" x14ac:dyDescent="0.3">
      <c r="F314" s="40"/>
      <c r="G314" s="40"/>
      <c r="H314" s="69"/>
      <c r="I314" s="70"/>
      <c r="J314" s="70"/>
      <c r="K314" s="70"/>
      <c r="L314" s="69"/>
      <c r="M314" s="71"/>
      <c r="N314" s="71"/>
    </row>
    <row r="315" spans="6:14" s="68" customFormat="1" x14ac:dyDescent="0.3">
      <c r="F315" s="40"/>
      <c r="G315" s="40"/>
      <c r="H315" s="69"/>
      <c r="I315" s="70"/>
      <c r="J315" s="70"/>
      <c r="K315" s="70"/>
      <c r="L315" s="69"/>
      <c r="M315" s="71"/>
      <c r="N315" s="71"/>
    </row>
    <row r="316" spans="6:14" s="68" customFormat="1" x14ac:dyDescent="0.3">
      <c r="F316" s="40"/>
      <c r="G316" s="40"/>
      <c r="H316" s="69"/>
      <c r="I316" s="70"/>
      <c r="J316" s="70"/>
      <c r="K316" s="70"/>
      <c r="L316" s="69"/>
      <c r="M316" s="71"/>
      <c r="N316" s="71"/>
    </row>
    <row r="317" spans="6:14" s="68" customFormat="1" x14ac:dyDescent="0.3">
      <c r="F317" s="40"/>
      <c r="G317" s="40"/>
      <c r="H317" s="69"/>
      <c r="I317" s="70"/>
      <c r="J317" s="70"/>
      <c r="K317" s="70"/>
      <c r="L317" s="69"/>
      <c r="M317" s="71"/>
      <c r="N317" s="71"/>
    </row>
    <row r="318" spans="6:14" s="68" customFormat="1" x14ac:dyDescent="0.3">
      <c r="F318" s="40"/>
      <c r="G318" s="40"/>
      <c r="H318" s="69"/>
      <c r="I318" s="70"/>
      <c r="J318" s="70"/>
      <c r="K318" s="70"/>
      <c r="L318" s="69"/>
      <c r="M318" s="71"/>
      <c r="N318" s="71"/>
    </row>
    <row r="319" spans="6:14" s="68" customFormat="1" x14ac:dyDescent="0.3">
      <c r="F319" s="40"/>
      <c r="G319" s="40"/>
      <c r="H319" s="69"/>
      <c r="I319" s="70"/>
      <c r="J319" s="70"/>
      <c r="K319" s="70"/>
      <c r="L319" s="69"/>
      <c r="M319" s="71"/>
      <c r="N319" s="71"/>
    </row>
    <row r="320" spans="6:14" s="68" customFormat="1" x14ac:dyDescent="0.3">
      <c r="F320" s="40"/>
      <c r="G320" s="40"/>
      <c r="H320" s="69"/>
      <c r="I320" s="70"/>
      <c r="J320" s="70"/>
      <c r="K320" s="70"/>
      <c r="L320" s="69"/>
      <c r="M320" s="71"/>
      <c r="N320" s="71"/>
    </row>
    <row r="321" spans="6:14" s="68" customFormat="1" x14ac:dyDescent="0.3">
      <c r="F321" s="40"/>
      <c r="G321" s="40"/>
      <c r="H321" s="69"/>
      <c r="I321" s="70"/>
      <c r="J321" s="70"/>
      <c r="K321" s="70"/>
      <c r="L321" s="69"/>
      <c r="M321" s="71"/>
      <c r="N321" s="71"/>
    </row>
    <row r="322" spans="6:14" s="68" customFormat="1" x14ac:dyDescent="0.3">
      <c r="F322" s="40"/>
      <c r="G322" s="40"/>
      <c r="H322" s="69"/>
      <c r="I322" s="70"/>
      <c r="J322" s="70"/>
      <c r="K322" s="70"/>
      <c r="L322" s="69"/>
      <c r="M322" s="71"/>
      <c r="N322" s="71"/>
    </row>
  </sheetData>
  <mergeCells count="24">
    <mergeCell ref="E189:F189"/>
    <mergeCell ref="E220:F220"/>
    <mergeCell ref="E232:F232"/>
    <mergeCell ref="E247:F247"/>
    <mergeCell ref="E255:F255"/>
    <mergeCell ref="E130:F130"/>
    <mergeCell ref="E148:F148"/>
    <mergeCell ref="E160:F160"/>
    <mergeCell ref="E171:F171"/>
    <mergeCell ref="E180:F180"/>
    <mergeCell ref="E46:F46"/>
    <mergeCell ref="E51:F51"/>
    <mergeCell ref="E58:F58"/>
    <mergeCell ref="E102:F102"/>
    <mergeCell ref="E123:F123"/>
    <mergeCell ref="A7:E7"/>
    <mergeCell ref="N5:N6"/>
    <mergeCell ref="E9:F9"/>
    <mergeCell ref="E26:F26"/>
    <mergeCell ref="E40:F40"/>
    <mergeCell ref="M5:M6"/>
    <mergeCell ref="A5:E6"/>
    <mergeCell ref="G5:G6"/>
    <mergeCell ref="H5:H6"/>
  </mergeCells>
  <pageMargins left="0.12" right="0.2" top="0.36" bottom="0.51" header="0.31496062992125984" footer="0.31496062992125984"/>
  <pageSetup paperSize="5" scale="60" orientation="landscape" horizont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92"/>
  <sheetViews>
    <sheetView showWhiteSpace="0" view="pageBreakPreview" zoomScale="70" zoomScaleSheetLayoutView="70" workbookViewId="0">
      <selection activeCell="K17" sqref="K17:L17"/>
    </sheetView>
  </sheetViews>
  <sheetFormatPr defaultRowHeight="15.6" x14ac:dyDescent="0.3"/>
  <cols>
    <col min="1" max="2" width="3.21875" style="420" customWidth="1"/>
    <col min="3" max="3" width="59.77734375" style="421" customWidth="1"/>
    <col min="4" max="4" width="36.21875" style="312" customWidth="1"/>
    <col min="5" max="5" width="52" style="312" customWidth="1"/>
    <col min="6" max="6" width="20.77734375" style="314" customWidth="1"/>
    <col min="7" max="7" width="26" style="314" customWidth="1"/>
    <col min="8" max="8" width="17" style="332" customWidth="1"/>
    <col min="9" max="9" width="22.77734375" style="332" customWidth="1"/>
    <col min="10" max="10" width="9.21875" style="332"/>
    <col min="11" max="11" width="9.21875" style="333"/>
    <col min="12" max="12" width="17.77734375" style="333" bestFit="1" customWidth="1"/>
    <col min="13" max="227" width="9.21875" style="333"/>
    <col min="228" max="228" width="1.77734375" style="333" customWidth="1"/>
    <col min="229" max="230" width="4.77734375" style="333" customWidth="1"/>
    <col min="231" max="231" width="54.21875" style="333" customWidth="1"/>
    <col min="232" max="232" width="52" style="333" customWidth="1"/>
    <col min="233" max="233" width="5.21875" style="333" customWidth="1"/>
    <col min="234" max="234" width="5.77734375" style="333" bestFit="1" customWidth="1"/>
    <col min="235" max="235" width="16.44140625" style="333" customWidth="1"/>
    <col min="236" max="236" width="4.5546875" style="333" customWidth="1"/>
    <col min="237" max="237" width="14.21875" style="333" customWidth="1"/>
    <col min="238" max="238" width="27.21875" style="333" customWidth="1"/>
    <col min="239" max="239" width="16.21875" style="333" customWidth="1"/>
    <col min="240" max="240" width="13.77734375" style="333" customWidth="1"/>
    <col min="241" max="483" width="9.21875" style="333"/>
    <col min="484" max="484" width="1.77734375" style="333" customWidth="1"/>
    <col min="485" max="486" width="4.77734375" style="333" customWidth="1"/>
    <col min="487" max="487" width="54.21875" style="333" customWidth="1"/>
    <col min="488" max="488" width="52" style="333" customWidth="1"/>
    <col min="489" max="489" width="5.21875" style="333" customWidth="1"/>
    <col min="490" max="490" width="5.77734375" style="333" bestFit="1" customWidth="1"/>
    <col min="491" max="491" width="16.44140625" style="333" customWidth="1"/>
    <col min="492" max="492" width="4.5546875" style="333" customWidth="1"/>
    <col min="493" max="493" width="14.21875" style="333" customWidth="1"/>
    <col min="494" max="494" width="27.21875" style="333" customWidth="1"/>
    <col min="495" max="495" width="16.21875" style="333" customWidth="1"/>
    <col min="496" max="496" width="13.77734375" style="333" customWidth="1"/>
    <col min="497" max="739" width="9.21875" style="333"/>
    <col min="740" max="740" width="1.77734375" style="333" customWidth="1"/>
    <col min="741" max="742" width="4.77734375" style="333" customWidth="1"/>
    <col min="743" max="743" width="54.21875" style="333" customWidth="1"/>
    <col min="744" max="744" width="52" style="333" customWidth="1"/>
    <col min="745" max="745" width="5.21875" style="333" customWidth="1"/>
    <col min="746" max="746" width="5.77734375" style="333" bestFit="1" customWidth="1"/>
    <col min="747" max="747" width="16.44140625" style="333" customWidth="1"/>
    <col min="748" max="748" width="4.5546875" style="333" customWidth="1"/>
    <col min="749" max="749" width="14.21875" style="333" customWidth="1"/>
    <col min="750" max="750" width="27.21875" style="333" customWidth="1"/>
    <col min="751" max="751" width="16.21875" style="333" customWidth="1"/>
    <col min="752" max="752" width="13.77734375" style="333" customWidth="1"/>
    <col min="753" max="995" width="9.21875" style="333"/>
    <col min="996" max="996" width="1.77734375" style="333" customWidth="1"/>
    <col min="997" max="998" width="4.77734375" style="333" customWidth="1"/>
    <col min="999" max="999" width="54.21875" style="333" customWidth="1"/>
    <col min="1000" max="1000" width="52" style="333" customWidth="1"/>
    <col min="1001" max="1001" width="5.21875" style="333" customWidth="1"/>
    <col min="1002" max="1002" width="5.77734375" style="333" bestFit="1" customWidth="1"/>
    <col min="1003" max="1003" width="16.44140625" style="333" customWidth="1"/>
    <col min="1004" max="1004" width="4.5546875" style="333" customWidth="1"/>
    <col min="1005" max="1005" width="14.21875" style="333" customWidth="1"/>
    <col min="1006" max="1006" width="27.21875" style="333" customWidth="1"/>
    <col min="1007" max="1007" width="16.21875" style="333" customWidth="1"/>
    <col min="1008" max="1008" width="13.77734375" style="333" customWidth="1"/>
    <col min="1009" max="1251" width="9.21875" style="333"/>
    <col min="1252" max="1252" width="1.77734375" style="333" customWidth="1"/>
    <col min="1253" max="1254" width="4.77734375" style="333" customWidth="1"/>
    <col min="1255" max="1255" width="54.21875" style="333" customWidth="1"/>
    <col min="1256" max="1256" width="52" style="333" customWidth="1"/>
    <col min="1257" max="1257" width="5.21875" style="333" customWidth="1"/>
    <col min="1258" max="1258" width="5.77734375" style="333" bestFit="1" customWidth="1"/>
    <col min="1259" max="1259" width="16.44140625" style="333" customWidth="1"/>
    <col min="1260" max="1260" width="4.5546875" style="333" customWidth="1"/>
    <col min="1261" max="1261" width="14.21875" style="333" customWidth="1"/>
    <col min="1262" max="1262" width="27.21875" style="333" customWidth="1"/>
    <col min="1263" max="1263" width="16.21875" style="333" customWidth="1"/>
    <col min="1264" max="1264" width="13.77734375" style="333" customWidth="1"/>
    <col min="1265" max="1507" width="9.21875" style="333"/>
    <col min="1508" max="1508" width="1.77734375" style="333" customWidth="1"/>
    <col min="1509" max="1510" width="4.77734375" style="333" customWidth="1"/>
    <col min="1511" max="1511" width="54.21875" style="333" customWidth="1"/>
    <col min="1512" max="1512" width="52" style="333" customWidth="1"/>
    <col min="1513" max="1513" width="5.21875" style="333" customWidth="1"/>
    <col min="1514" max="1514" width="5.77734375" style="333" bestFit="1" customWidth="1"/>
    <col min="1515" max="1515" width="16.44140625" style="333" customWidth="1"/>
    <col min="1516" max="1516" width="4.5546875" style="333" customWidth="1"/>
    <col min="1517" max="1517" width="14.21875" style="333" customWidth="1"/>
    <col min="1518" max="1518" width="27.21875" style="333" customWidth="1"/>
    <col min="1519" max="1519" width="16.21875" style="333" customWidth="1"/>
    <col min="1520" max="1520" width="13.77734375" style="333" customWidth="1"/>
    <col min="1521" max="1763" width="9.21875" style="333"/>
    <col min="1764" max="1764" width="1.77734375" style="333" customWidth="1"/>
    <col min="1765" max="1766" width="4.77734375" style="333" customWidth="1"/>
    <col min="1767" max="1767" width="54.21875" style="333" customWidth="1"/>
    <col min="1768" max="1768" width="52" style="333" customWidth="1"/>
    <col min="1769" max="1769" width="5.21875" style="333" customWidth="1"/>
    <col min="1770" max="1770" width="5.77734375" style="333" bestFit="1" customWidth="1"/>
    <col min="1771" max="1771" width="16.44140625" style="333" customWidth="1"/>
    <col min="1772" max="1772" width="4.5546875" style="333" customWidth="1"/>
    <col min="1773" max="1773" width="14.21875" style="333" customWidth="1"/>
    <col min="1774" max="1774" width="27.21875" style="333" customWidth="1"/>
    <col min="1775" max="1775" width="16.21875" style="333" customWidth="1"/>
    <col min="1776" max="1776" width="13.77734375" style="333" customWidth="1"/>
    <col min="1777" max="2019" width="9.21875" style="333"/>
    <col min="2020" max="2020" width="1.77734375" style="333" customWidth="1"/>
    <col min="2021" max="2022" width="4.77734375" style="333" customWidth="1"/>
    <col min="2023" max="2023" width="54.21875" style="333" customWidth="1"/>
    <col min="2024" max="2024" width="52" style="333" customWidth="1"/>
    <col min="2025" max="2025" width="5.21875" style="333" customWidth="1"/>
    <col min="2026" max="2026" width="5.77734375" style="333" bestFit="1" customWidth="1"/>
    <col min="2027" max="2027" width="16.44140625" style="333" customWidth="1"/>
    <col min="2028" max="2028" width="4.5546875" style="333" customWidth="1"/>
    <col min="2029" max="2029" width="14.21875" style="333" customWidth="1"/>
    <col min="2030" max="2030" width="27.21875" style="333" customWidth="1"/>
    <col min="2031" max="2031" width="16.21875" style="333" customWidth="1"/>
    <col min="2032" max="2032" width="13.77734375" style="333" customWidth="1"/>
    <col min="2033" max="2275" width="9.21875" style="333"/>
    <col min="2276" max="2276" width="1.77734375" style="333" customWidth="1"/>
    <col min="2277" max="2278" width="4.77734375" style="333" customWidth="1"/>
    <col min="2279" max="2279" width="54.21875" style="333" customWidth="1"/>
    <col min="2280" max="2280" width="52" style="333" customWidth="1"/>
    <col min="2281" max="2281" width="5.21875" style="333" customWidth="1"/>
    <col min="2282" max="2282" width="5.77734375" style="333" bestFit="1" customWidth="1"/>
    <col min="2283" max="2283" width="16.44140625" style="333" customWidth="1"/>
    <col min="2284" max="2284" width="4.5546875" style="333" customWidth="1"/>
    <col min="2285" max="2285" width="14.21875" style="333" customWidth="1"/>
    <col min="2286" max="2286" width="27.21875" style="333" customWidth="1"/>
    <col min="2287" max="2287" width="16.21875" style="333" customWidth="1"/>
    <col min="2288" max="2288" width="13.77734375" style="333" customWidth="1"/>
    <col min="2289" max="2531" width="9.21875" style="333"/>
    <col min="2532" max="2532" width="1.77734375" style="333" customWidth="1"/>
    <col min="2533" max="2534" width="4.77734375" style="333" customWidth="1"/>
    <col min="2535" max="2535" width="54.21875" style="333" customWidth="1"/>
    <col min="2536" max="2536" width="52" style="333" customWidth="1"/>
    <col min="2537" max="2537" width="5.21875" style="333" customWidth="1"/>
    <col min="2538" max="2538" width="5.77734375" style="333" bestFit="1" customWidth="1"/>
    <col min="2539" max="2539" width="16.44140625" style="333" customWidth="1"/>
    <col min="2540" max="2540" width="4.5546875" style="333" customWidth="1"/>
    <col min="2541" max="2541" width="14.21875" style="333" customWidth="1"/>
    <col min="2542" max="2542" width="27.21875" style="333" customWidth="1"/>
    <col min="2543" max="2543" width="16.21875" style="333" customWidth="1"/>
    <col min="2544" max="2544" width="13.77734375" style="333" customWidth="1"/>
    <col min="2545" max="2787" width="9.21875" style="333"/>
    <col min="2788" max="2788" width="1.77734375" style="333" customWidth="1"/>
    <col min="2789" max="2790" width="4.77734375" style="333" customWidth="1"/>
    <col min="2791" max="2791" width="54.21875" style="333" customWidth="1"/>
    <col min="2792" max="2792" width="52" style="333" customWidth="1"/>
    <col min="2793" max="2793" width="5.21875" style="333" customWidth="1"/>
    <col min="2794" max="2794" width="5.77734375" style="333" bestFit="1" customWidth="1"/>
    <col min="2795" max="2795" width="16.44140625" style="333" customWidth="1"/>
    <col min="2796" max="2796" width="4.5546875" style="333" customWidth="1"/>
    <col min="2797" max="2797" width="14.21875" style="333" customWidth="1"/>
    <col min="2798" max="2798" width="27.21875" style="333" customWidth="1"/>
    <col min="2799" max="2799" width="16.21875" style="333" customWidth="1"/>
    <col min="2800" max="2800" width="13.77734375" style="333" customWidth="1"/>
    <col min="2801" max="3043" width="9.21875" style="333"/>
    <col min="3044" max="3044" width="1.77734375" style="333" customWidth="1"/>
    <col min="3045" max="3046" width="4.77734375" style="333" customWidth="1"/>
    <col min="3047" max="3047" width="54.21875" style="333" customWidth="1"/>
    <col min="3048" max="3048" width="52" style="333" customWidth="1"/>
    <col min="3049" max="3049" width="5.21875" style="333" customWidth="1"/>
    <col min="3050" max="3050" width="5.77734375" style="333" bestFit="1" customWidth="1"/>
    <col min="3051" max="3051" width="16.44140625" style="333" customWidth="1"/>
    <col min="3052" max="3052" width="4.5546875" style="333" customWidth="1"/>
    <col min="3053" max="3053" width="14.21875" style="333" customWidth="1"/>
    <col min="3054" max="3054" width="27.21875" style="333" customWidth="1"/>
    <col min="3055" max="3055" width="16.21875" style="333" customWidth="1"/>
    <col min="3056" max="3056" width="13.77734375" style="333" customWidth="1"/>
    <col min="3057" max="3299" width="9.21875" style="333"/>
    <col min="3300" max="3300" width="1.77734375" style="333" customWidth="1"/>
    <col min="3301" max="3302" width="4.77734375" style="333" customWidth="1"/>
    <col min="3303" max="3303" width="54.21875" style="333" customWidth="1"/>
    <col min="3304" max="3304" width="52" style="333" customWidth="1"/>
    <col min="3305" max="3305" width="5.21875" style="333" customWidth="1"/>
    <col min="3306" max="3306" width="5.77734375" style="333" bestFit="1" customWidth="1"/>
    <col min="3307" max="3307" width="16.44140625" style="333" customWidth="1"/>
    <col min="3308" max="3308" width="4.5546875" style="333" customWidth="1"/>
    <col min="3309" max="3309" width="14.21875" style="333" customWidth="1"/>
    <col min="3310" max="3310" width="27.21875" style="333" customWidth="1"/>
    <col min="3311" max="3311" width="16.21875" style="333" customWidth="1"/>
    <col min="3312" max="3312" width="13.77734375" style="333" customWidth="1"/>
    <col min="3313" max="3555" width="9.21875" style="333"/>
    <col min="3556" max="3556" width="1.77734375" style="333" customWidth="1"/>
    <col min="3557" max="3558" width="4.77734375" style="333" customWidth="1"/>
    <col min="3559" max="3559" width="54.21875" style="333" customWidth="1"/>
    <col min="3560" max="3560" width="52" style="333" customWidth="1"/>
    <col min="3561" max="3561" width="5.21875" style="333" customWidth="1"/>
    <col min="3562" max="3562" width="5.77734375" style="333" bestFit="1" customWidth="1"/>
    <col min="3563" max="3563" width="16.44140625" style="333" customWidth="1"/>
    <col min="3564" max="3564" width="4.5546875" style="333" customWidth="1"/>
    <col min="3565" max="3565" width="14.21875" style="333" customWidth="1"/>
    <col min="3566" max="3566" width="27.21875" style="333" customWidth="1"/>
    <col min="3567" max="3567" width="16.21875" style="333" customWidth="1"/>
    <col min="3568" max="3568" width="13.77734375" style="333" customWidth="1"/>
    <col min="3569" max="3811" width="9.21875" style="333"/>
    <col min="3812" max="3812" width="1.77734375" style="333" customWidth="1"/>
    <col min="3813" max="3814" width="4.77734375" style="333" customWidth="1"/>
    <col min="3815" max="3815" width="54.21875" style="333" customWidth="1"/>
    <col min="3816" max="3816" width="52" style="333" customWidth="1"/>
    <col min="3817" max="3817" width="5.21875" style="333" customWidth="1"/>
    <col min="3818" max="3818" width="5.77734375" style="333" bestFit="1" customWidth="1"/>
    <col min="3819" max="3819" width="16.44140625" style="333" customWidth="1"/>
    <col min="3820" max="3820" width="4.5546875" style="333" customWidth="1"/>
    <col min="3821" max="3821" width="14.21875" style="333" customWidth="1"/>
    <col min="3822" max="3822" width="27.21875" style="333" customWidth="1"/>
    <col min="3823" max="3823" width="16.21875" style="333" customWidth="1"/>
    <col min="3824" max="3824" width="13.77734375" style="333" customWidth="1"/>
    <col min="3825" max="4067" width="9.21875" style="333"/>
    <col min="4068" max="4068" width="1.77734375" style="333" customWidth="1"/>
    <col min="4069" max="4070" width="4.77734375" style="333" customWidth="1"/>
    <col min="4071" max="4071" width="54.21875" style="333" customWidth="1"/>
    <col min="4072" max="4072" width="52" style="333" customWidth="1"/>
    <col min="4073" max="4073" width="5.21875" style="333" customWidth="1"/>
    <col min="4074" max="4074" width="5.77734375" style="333" bestFit="1" customWidth="1"/>
    <col min="4075" max="4075" width="16.44140625" style="333" customWidth="1"/>
    <col min="4076" max="4076" width="4.5546875" style="333" customWidth="1"/>
    <col min="4077" max="4077" width="14.21875" style="333" customWidth="1"/>
    <col min="4078" max="4078" width="27.21875" style="333" customWidth="1"/>
    <col min="4079" max="4079" width="16.21875" style="333" customWidth="1"/>
    <col min="4080" max="4080" width="13.77734375" style="333" customWidth="1"/>
    <col min="4081" max="4323" width="9.21875" style="333"/>
    <col min="4324" max="4324" width="1.77734375" style="333" customWidth="1"/>
    <col min="4325" max="4326" width="4.77734375" style="333" customWidth="1"/>
    <col min="4327" max="4327" width="54.21875" style="333" customWidth="1"/>
    <col min="4328" max="4328" width="52" style="333" customWidth="1"/>
    <col min="4329" max="4329" width="5.21875" style="333" customWidth="1"/>
    <col min="4330" max="4330" width="5.77734375" style="333" bestFit="1" customWidth="1"/>
    <col min="4331" max="4331" width="16.44140625" style="333" customWidth="1"/>
    <col min="4332" max="4332" width="4.5546875" style="333" customWidth="1"/>
    <col min="4333" max="4333" width="14.21875" style="333" customWidth="1"/>
    <col min="4334" max="4334" width="27.21875" style="333" customWidth="1"/>
    <col min="4335" max="4335" width="16.21875" style="333" customWidth="1"/>
    <col min="4336" max="4336" width="13.77734375" style="333" customWidth="1"/>
    <col min="4337" max="4579" width="9.21875" style="333"/>
    <col min="4580" max="4580" width="1.77734375" style="333" customWidth="1"/>
    <col min="4581" max="4582" width="4.77734375" style="333" customWidth="1"/>
    <col min="4583" max="4583" width="54.21875" style="333" customWidth="1"/>
    <col min="4584" max="4584" width="52" style="333" customWidth="1"/>
    <col min="4585" max="4585" width="5.21875" style="333" customWidth="1"/>
    <col min="4586" max="4586" width="5.77734375" style="333" bestFit="1" customWidth="1"/>
    <col min="4587" max="4587" width="16.44140625" style="333" customWidth="1"/>
    <col min="4588" max="4588" width="4.5546875" style="333" customWidth="1"/>
    <col min="4589" max="4589" width="14.21875" style="333" customWidth="1"/>
    <col min="4590" max="4590" width="27.21875" style="333" customWidth="1"/>
    <col min="4591" max="4591" width="16.21875" style="333" customWidth="1"/>
    <col min="4592" max="4592" width="13.77734375" style="333" customWidth="1"/>
    <col min="4593" max="4835" width="9.21875" style="333"/>
    <col min="4836" max="4836" width="1.77734375" style="333" customWidth="1"/>
    <col min="4837" max="4838" width="4.77734375" style="333" customWidth="1"/>
    <col min="4839" max="4839" width="54.21875" style="333" customWidth="1"/>
    <col min="4840" max="4840" width="52" style="333" customWidth="1"/>
    <col min="4841" max="4841" width="5.21875" style="333" customWidth="1"/>
    <col min="4842" max="4842" width="5.77734375" style="333" bestFit="1" customWidth="1"/>
    <col min="4843" max="4843" width="16.44140625" style="333" customWidth="1"/>
    <col min="4844" max="4844" width="4.5546875" style="333" customWidth="1"/>
    <col min="4845" max="4845" width="14.21875" style="333" customWidth="1"/>
    <col min="4846" max="4846" width="27.21875" style="333" customWidth="1"/>
    <col min="4847" max="4847" width="16.21875" style="333" customWidth="1"/>
    <col min="4848" max="4848" width="13.77734375" style="333" customWidth="1"/>
    <col min="4849" max="5091" width="9.21875" style="333"/>
    <col min="5092" max="5092" width="1.77734375" style="333" customWidth="1"/>
    <col min="5093" max="5094" width="4.77734375" style="333" customWidth="1"/>
    <col min="5095" max="5095" width="54.21875" style="333" customWidth="1"/>
    <col min="5096" max="5096" width="52" style="333" customWidth="1"/>
    <col min="5097" max="5097" width="5.21875" style="333" customWidth="1"/>
    <col min="5098" max="5098" width="5.77734375" style="333" bestFit="1" customWidth="1"/>
    <col min="5099" max="5099" width="16.44140625" style="333" customWidth="1"/>
    <col min="5100" max="5100" width="4.5546875" style="333" customWidth="1"/>
    <col min="5101" max="5101" width="14.21875" style="333" customWidth="1"/>
    <col min="5102" max="5102" width="27.21875" style="333" customWidth="1"/>
    <col min="5103" max="5103" width="16.21875" style="333" customWidth="1"/>
    <col min="5104" max="5104" width="13.77734375" style="333" customWidth="1"/>
    <col min="5105" max="5347" width="9.21875" style="333"/>
    <col min="5348" max="5348" width="1.77734375" style="333" customWidth="1"/>
    <col min="5349" max="5350" width="4.77734375" style="333" customWidth="1"/>
    <col min="5351" max="5351" width="54.21875" style="333" customWidth="1"/>
    <col min="5352" max="5352" width="52" style="333" customWidth="1"/>
    <col min="5353" max="5353" width="5.21875" style="333" customWidth="1"/>
    <col min="5354" max="5354" width="5.77734375" style="333" bestFit="1" customWidth="1"/>
    <col min="5355" max="5355" width="16.44140625" style="333" customWidth="1"/>
    <col min="5356" max="5356" width="4.5546875" style="333" customWidth="1"/>
    <col min="5357" max="5357" width="14.21875" style="333" customWidth="1"/>
    <col min="5358" max="5358" width="27.21875" style="333" customWidth="1"/>
    <col min="5359" max="5359" width="16.21875" style="333" customWidth="1"/>
    <col min="5360" max="5360" width="13.77734375" style="333" customWidth="1"/>
    <col min="5361" max="5603" width="9.21875" style="333"/>
    <col min="5604" max="5604" width="1.77734375" style="333" customWidth="1"/>
    <col min="5605" max="5606" width="4.77734375" style="333" customWidth="1"/>
    <col min="5607" max="5607" width="54.21875" style="333" customWidth="1"/>
    <col min="5608" max="5608" width="52" style="333" customWidth="1"/>
    <col min="5609" max="5609" width="5.21875" style="333" customWidth="1"/>
    <col min="5610" max="5610" width="5.77734375" style="333" bestFit="1" customWidth="1"/>
    <col min="5611" max="5611" width="16.44140625" style="333" customWidth="1"/>
    <col min="5612" max="5612" width="4.5546875" style="333" customWidth="1"/>
    <col min="5613" max="5613" width="14.21875" style="333" customWidth="1"/>
    <col min="5614" max="5614" width="27.21875" style="333" customWidth="1"/>
    <col min="5615" max="5615" width="16.21875" style="333" customWidth="1"/>
    <col min="5616" max="5616" width="13.77734375" style="333" customWidth="1"/>
    <col min="5617" max="5859" width="9.21875" style="333"/>
    <col min="5860" max="5860" width="1.77734375" style="333" customWidth="1"/>
    <col min="5861" max="5862" width="4.77734375" style="333" customWidth="1"/>
    <col min="5863" max="5863" width="54.21875" style="333" customWidth="1"/>
    <col min="5864" max="5864" width="52" style="333" customWidth="1"/>
    <col min="5865" max="5865" width="5.21875" style="333" customWidth="1"/>
    <col min="5866" max="5866" width="5.77734375" style="333" bestFit="1" customWidth="1"/>
    <col min="5867" max="5867" width="16.44140625" style="333" customWidth="1"/>
    <col min="5868" max="5868" width="4.5546875" style="333" customWidth="1"/>
    <col min="5869" max="5869" width="14.21875" style="333" customWidth="1"/>
    <col min="5870" max="5870" width="27.21875" style="333" customWidth="1"/>
    <col min="5871" max="5871" width="16.21875" style="333" customWidth="1"/>
    <col min="5872" max="5872" width="13.77734375" style="333" customWidth="1"/>
    <col min="5873" max="6115" width="9.21875" style="333"/>
    <col min="6116" max="6116" width="1.77734375" style="333" customWidth="1"/>
    <col min="6117" max="6118" width="4.77734375" style="333" customWidth="1"/>
    <col min="6119" max="6119" width="54.21875" style="333" customWidth="1"/>
    <col min="6120" max="6120" width="52" style="333" customWidth="1"/>
    <col min="6121" max="6121" width="5.21875" style="333" customWidth="1"/>
    <col min="6122" max="6122" width="5.77734375" style="333" bestFit="1" customWidth="1"/>
    <col min="6123" max="6123" width="16.44140625" style="333" customWidth="1"/>
    <col min="6124" max="6124" width="4.5546875" style="333" customWidth="1"/>
    <col min="6125" max="6125" width="14.21875" style="333" customWidth="1"/>
    <col min="6126" max="6126" width="27.21875" style="333" customWidth="1"/>
    <col min="6127" max="6127" width="16.21875" style="333" customWidth="1"/>
    <col min="6128" max="6128" width="13.77734375" style="333" customWidth="1"/>
    <col min="6129" max="6371" width="9.21875" style="333"/>
    <col min="6372" max="6372" width="1.77734375" style="333" customWidth="1"/>
    <col min="6373" max="6374" width="4.77734375" style="333" customWidth="1"/>
    <col min="6375" max="6375" width="54.21875" style="333" customWidth="1"/>
    <col min="6376" max="6376" width="52" style="333" customWidth="1"/>
    <col min="6377" max="6377" width="5.21875" style="333" customWidth="1"/>
    <col min="6378" max="6378" width="5.77734375" style="333" bestFit="1" customWidth="1"/>
    <col min="6379" max="6379" width="16.44140625" style="333" customWidth="1"/>
    <col min="6380" max="6380" width="4.5546875" style="333" customWidth="1"/>
    <col min="6381" max="6381" width="14.21875" style="333" customWidth="1"/>
    <col min="6382" max="6382" width="27.21875" style="333" customWidth="1"/>
    <col min="6383" max="6383" width="16.21875" style="333" customWidth="1"/>
    <col min="6384" max="6384" width="13.77734375" style="333" customWidth="1"/>
    <col min="6385" max="6627" width="9.21875" style="333"/>
    <col min="6628" max="6628" width="1.77734375" style="333" customWidth="1"/>
    <col min="6629" max="6630" width="4.77734375" style="333" customWidth="1"/>
    <col min="6631" max="6631" width="54.21875" style="333" customWidth="1"/>
    <col min="6632" max="6632" width="52" style="333" customWidth="1"/>
    <col min="6633" max="6633" width="5.21875" style="333" customWidth="1"/>
    <col min="6634" max="6634" width="5.77734375" style="333" bestFit="1" customWidth="1"/>
    <col min="6635" max="6635" width="16.44140625" style="333" customWidth="1"/>
    <col min="6636" max="6636" width="4.5546875" style="333" customWidth="1"/>
    <col min="6637" max="6637" width="14.21875" style="333" customWidth="1"/>
    <col min="6638" max="6638" width="27.21875" style="333" customWidth="1"/>
    <col min="6639" max="6639" width="16.21875" style="333" customWidth="1"/>
    <col min="6640" max="6640" width="13.77734375" style="333" customWidth="1"/>
    <col min="6641" max="6883" width="9.21875" style="333"/>
    <col min="6884" max="6884" width="1.77734375" style="333" customWidth="1"/>
    <col min="6885" max="6886" width="4.77734375" style="333" customWidth="1"/>
    <col min="6887" max="6887" width="54.21875" style="333" customWidth="1"/>
    <col min="6888" max="6888" width="52" style="333" customWidth="1"/>
    <col min="6889" max="6889" width="5.21875" style="333" customWidth="1"/>
    <col min="6890" max="6890" width="5.77734375" style="333" bestFit="1" customWidth="1"/>
    <col min="6891" max="6891" width="16.44140625" style="333" customWidth="1"/>
    <col min="6892" max="6892" width="4.5546875" style="333" customWidth="1"/>
    <col min="6893" max="6893" width="14.21875" style="333" customWidth="1"/>
    <col min="6894" max="6894" width="27.21875" style="333" customWidth="1"/>
    <col min="6895" max="6895" width="16.21875" style="333" customWidth="1"/>
    <col min="6896" max="6896" width="13.77734375" style="333" customWidth="1"/>
    <col min="6897" max="7139" width="9.21875" style="333"/>
    <col min="7140" max="7140" width="1.77734375" style="333" customWidth="1"/>
    <col min="7141" max="7142" width="4.77734375" style="333" customWidth="1"/>
    <col min="7143" max="7143" width="54.21875" style="333" customWidth="1"/>
    <col min="7144" max="7144" width="52" style="333" customWidth="1"/>
    <col min="7145" max="7145" width="5.21875" style="333" customWidth="1"/>
    <col min="7146" max="7146" width="5.77734375" style="333" bestFit="1" customWidth="1"/>
    <col min="7147" max="7147" width="16.44140625" style="333" customWidth="1"/>
    <col min="7148" max="7148" width="4.5546875" style="333" customWidth="1"/>
    <col min="7149" max="7149" width="14.21875" style="333" customWidth="1"/>
    <col min="7150" max="7150" width="27.21875" style="333" customWidth="1"/>
    <col min="7151" max="7151" width="16.21875" style="333" customWidth="1"/>
    <col min="7152" max="7152" width="13.77734375" style="333" customWidth="1"/>
    <col min="7153" max="7395" width="9.21875" style="333"/>
    <col min="7396" max="7396" width="1.77734375" style="333" customWidth="1"/>
    <col min="7397" max="7398" width="4.77734375" style="333" customWidth="1"/>
    <col min="7399" max="7399" width="54.21875" style="333" customWidth="1"/>
    <col min="7400" max="7400" width="52" style="333" customWidth="1"/>
    <col min="7401" max="7401" width="5.21875" style="333" customWidth="1"/>
    <col min="7402" max="7402" width="5.77734375" style="333" bestFit="1" customWidth="1"/>
    <col min="7403" max="7403" width="16.44140625" style="333" customWidth="1"/>
    <col min="7404" max="7404" width="4.5546875" style="333" customWidth="1"/>
    <col min="7405" max="7405" width="14.21875" style="333" customWidth="1"/>
    <col min="7406" max="7406" width="27.21875" style="333" customWidth="1"/>
    <col min="7407" max="7407" width="16.21875" style="333" customWidth="1"/>
    <col min="7408" max="7408" width="13.77734375" style="333" customWidth="1"/>
    <col min="7409" max="7651" width="9.21875" style="333"/>
    <col min="7652" max="7652" width="1.77734375" style="333" customWidth="1"/>
    <col min="7653" max="7654" width="4.77734375" style="333" customWidth="1"/>
    <col min="7655" max="7655" width="54.21875" style="333" customWidth="1"/>
    <col min="7656" max="7656" width="52" style="333" customWidth="1"/>
    <col min="7657" max="7657" width="5.21875" style="333" customWidth="1"/>
    <col min="7658" max="7658" width="5.77734375" style="333" bestFit="1" customWidth="1"/>
    <col min="7659" max="7659" width="16.44140625" style="333" customWidth="1"/>
    <col min="7660" max="7660" width="4.5546875" style="333" customWidth="1"/>
    <col min="7661" max="7661" width="14.21875" style="333" customWidth="1"/>
    <col min="7662" max="7662" width="27.21875" style="333" customWidth="1"/>
    <col min="7663" max="7663" width="16.21875" style="333" customWidth="1"/>
    <col min="7664" max="7664" width="13.77734375" style="333" customWidth="1"/>
    <col min="7665" max="7907" width="9.21875" style="333"/>
    <col min="7908" max="7908" width="1.77734375" style="333" customWidth="1"/>
    <col min="7909" max="7910" width="4.77734375" style="333" customWidth="1"/>
    <col min="7911" max="7911" width="54.21875" style="333" customWidth="1"/>
    <col min="7912" max="7912" width="52" style="333" customWidth="1"/>
    <col min="7913" max="7913" width="5.21875" style="333" customWidth="1"/>
    <col min="7914" max="7914" width="5.77734375" style="333" bestFit="1" customWidth="1"/>
    <col min="7915" max="7915" width="16.44140625" style="333" customWidth="1"/>
    <col min="7916" max="7916" width="4.5546875" style="333" customWidth="1"/>
    <col min="7917" max="7917" width="14.21875" style="333" customWidth="1"/>
    <col min="7918" max="7918" width="27.21875" style="333" customWidth="1"/>
    <col min="7919" max="7919" width="16.21875" style="333" customWidth="1"/>
    <col min="7920" max="7920" width="13.77734375" style="333" customWidth="1"/>
    <col min="7921" max="8163" width="9.21875" style="333"/>
    <col min="8164" max="8164" width="1.77734375" style="333" customWidth="1"/>
    <col min="8165" max="8166" width="4.77734375" style="333" customWidth="1"/>
    <col min="8167" max="8167" width="54.21875" style="333" customWidth="1"/>
    <col min="8168" max="8168" width="52" style="333" customWidth="1"/>
    <col min="8169" max="8169" width="5.21875" style="333" customWidth="1"/>
    <col min="8170" max="8170" width="5.77734375" style="333" bestFit="1" customWidth="1"/>
    <col min="8171" max="8171" width="16.44140625" style="333" customWidth="1"/>
    <col min="8172" max="8172" width="4.5546875" style="333" customWidth="1"/>
    <col min="8173" max="8173" width="14.21875" style="333" customWidth="1"/>
    <col min="8174" max="8174" width="27.21875" style="333" customWidth="1"/>
    <col min="8175" max="8175" width="16.21875" style="333" customWidth="1"/>
    <col min="8176" max="8176" width="13.77734375" style="333" customWidth="1"/>
    <col min="8177" max="8419" width="9.21875" style="333"/>
    <col min="8420" max="8420" width="1.77734375" style="333" customWidth="1"/>
    <col min="8421" max="8422" width="4.77734375" style="333" customWidth="1"/>
    <col min="8423" max="8423" width="54.21875" style="333" customWidth="1"/>
    <col min="8424" max="8424" width="52" style="333" customWidth="1"/>
    <col min="8425" max="8425" width="5.21875" style="333" customWidth="1"/>
    <col min="8426" max="8426" width="5.77734375" style="333" bestFit="1" customWidth="1"/>
    <col min="8427" max="8427" width="16.44140625" style="333" customWidth="1"/>
    <col min="8428" max="8428" width="4.5546875" style="333" customWidth="1"/>
    <col min="8429" max="8429" width="14.21875" style="333" customWidth="1"/>
    <col min="8430" max="8430" width="27.21875" style="333" customWidth="1"/>
    <col min="8431" max="8431" width="16.21875" style="333" customWidth="1"/>
    <col min="8432" max="8432" width="13.77734375" style="333" customWidth="1"/>
    <col min="8433" max="8675" width="9.21875" style="333"/>
    <col min="8676" max="8676" width="1.77734375" style="333" customWidth="1"/>
    <col min="8677" max="8678" width="4.77734375" style="333" customWidth="1"/>
    <col min="8679" max="8679" width="54.21875" style="333" customWidth="1"/>
    <col min="8680" max="8680" width="52" style="333" customWidth="1"/>
    <col min="8681" max="8681" width="5.21875" style="333" customWidth="1"/>
    <col min="8682" max="8682" width="5.77734375" style="333" bestFit="1" customWidth="1"/>
    <col min="8683" max="8683" width="16.44140625" style="333" customWidth="1"/>
    <col min="8684" max="8684" width="4.5546875" style="333" customWidth="1"/>
    <col min="8685" max="8685" width="14.21875" style="333" customWidth="1"/>
    <col min="8686" max="8686" width="27.21875" style="333" customWidth="1"/>
    <col min="8687" max="8687" width="16.21875" style="333" customWidth="1"/>
    <col min="8688" max="8688" width="13.77734375" style="333" customWidth="1"/>
    <col min="8689" max="8931" width="9.21875" style="333"/>
    <col min="8932" max="8932" width="1.77734375" style="333" customWidth="1"/>
    <col min="8933" max="8934" width="4.77734375" style="333" customWidth="1"/>
    <col min="8935" max="8935" width="54.21875" style="333" customWidth="1"/>
    <col min="8936" max="8936" width="52" style="333" customWidth="1"/>
    <col min="8937" max="8937" width="5.21875" style="333" customWidth="1"/>
    <col min="8938" max="8938" width="5.77734375" style="333" bestFit="1" customWidth="1"/>
    <col min="8939" max="8939" width="16.44140625" style="333" customWidth="1"/>
    <col min="8940" max="8940" width="4.5546875" style="333" customWidth="1"/>
    <col min="8941" max="8941" width="14.21875" style="333" customWidth="1"/>
    <col min="8942" max="8942" width="27.21875" style="333" customWidth="1"/>
    <col min="8943" max="8943" width="16.21875" style="333" customWidth="1"/>
    <col min="8944" max="8944" width="13.77734375" style="333" customWidth="1"/>
    <col min="8945" max="9187" width="9.21875" style="333"/>
    <col min="9188" max="9188" width="1.77734375" style="333" customWidth="1"/>
    <col min="9189" max="9190" width="4.77734375" style="333" customWidth="1"/>
    <col min="9191" max="9191" width="54.21875" style="333" customWidth="1"/>
    <col min="9192" max="9192" width="52" style="333" customWidth="1"/>
    <col min="9193" max="9193" width="5.21875" style="333" customWidth="1"/>
    <col min="9194" max="9194" width="5.77734375" style="333" bestFit="1" customWidth="1"/>
    <col min="9195" max="9195" width="16.44140625" style="333" customWidth="1"/>
    <col min="9196" max="9196" width="4.5546875" style="333" customWidth="1"/>
    <col min="9197" max="9197" width="14.21875" style="333" customWidth="1"/>
    <col min="9198" max="9198" width="27.21875" style="333" customWidth="1"/>
    <col min="9199" max="9199" width="16.21875" style="333" customWidth="1"/>
    <col min="9200" max="9200" width="13.77734375" style="333" customWidth="1"/>
    <col min="9201" max="9443" width="9.21875" style="333"/>
    <col min="9444" max="9444" width="1.77734375" style="333" customWidth="1"/>
    <col min="9445" max="9446" width="4.77734375" style="333" customWidth="1"/>
    <col min="9447" max="9447" width="54.21875" style="333" customWidth="1"/>
    <col min="9448" max="9448" width="52" style="333" customWidth="1"/>
    <col min="9449" max="9449" width="5.21875" style="333" customWidth="1"/>
    <col min="9450" max="9450" width="5.77734375" style="333" bestFit="1" customWidth="1"/>
    <col min="9451" max="9451" width="16.44140625" style="333" customWidth="1"/>
    <col min="9452" max="9452" width="4.5546875" style="333" customWidth="1"/>
    <col min="9453" max="9453" width="14.21875" style="333" customWidth="1"/>
    <col min="9454" max="9454" width="27.21875" style="333" customWidth="1"/>
    <col min="9455" max="9455" width="16.21875" style="333" customWidth="1"/>
    <col min="9456" max="9456" width="13.77734375" style="333" customWidth="1"/>
    <col min="9457" max="9699" width="9.21875" style="333"/>
    <col min="9700" max="9700" width="1.77734375" style="333" customWidth="1"/>
    <col min="9701" max="9702" width="4.77734375" style="333" customWidth="1"/>
    <col min="9703" max="9703" width="54.21875" style="333" customWidth="1"/>
    <col min="9704" max="9704" width="52" style="333" customWidth="1"/>
    <col min="9705" max="9705" width="5.21875" style="333" customWidth="1"/>
    <col min="9706" max="9706" width="5.77734375" style="333" bestFit="1" customWidth="1"/>
    <col min="9707" max="9707" width="16.44140625" style="333" customWidth="1"/>
    <col min="9708" max="9708" width="4.5546875" style="333" customWidth="1"/>
    <col min="9709" max="9709" width="14.21875" style="333" customWidth="1"/>
    <col min="9710" max="9710" width="27.21875" style="333" customWidth="1"/>
    <col min="9711" max="9711" width="16.21875" style="333" customWidth="1"/>
    <col min="9712" max="9712" width="13.77734375" style="333" customWidth="1"/>
    <col min="9713" max="9955" width="9.21875" style="333"/>
    <col min="9956" max="9956" width="1.77734375" style="333" customWidth="1"/>
    <col min="9957" max="9958" width="4.77734375" style="333" customWidth="1"/>
    <col min="9959" max="9959" width="54.21875" style="333" customWidth="1"/>
    <col min="9960" max="9960" width="52" style="333" customWidth="1"/>
    <col min="9961" max="9961" width="5.21875" style="333" customWidth="1"/>
    <col min="9962" max="9962" width="5.77734375" style="333" bestFit="1" customWidth="1"/>
    <col min="9963" max="9963" width="16.44140625" style="333" customWidth="1"/>
    <col min="9964" max="9964" width="4.5546875" style="333" customWidth="1"/>
    <col min="9965" max="9965" width="14.21875" style="333" customWidth="1"/>
    <col min="9966" max="9966" width="27.21875" style="333" customWidth="1"/>
    <col min="9967" max="9967" width="16.21875" style="333" customWidth="1"/>
    <col min="9968" max="9968" width="13.77734375" style="333" customWidth="1"/>
    <col min="9969" max="10211" width="9.21875" style="333"/>
    <col min="10212" max="10212" width="1.77734375" style="333" customWidth="1"/>
    <col min="10213" max="10214" width="4.77734375" style="333" customWidth="1"/>
    <col min="10215" max="10215" width="54.21875" style="333" customWidth="1"/>
    <col min="10216" max="10216" width="52" style="333" customWidth="1"/>
    <col min="10217" max="10217" width="5.21875" style="333" customWidth="1"/>
    <col min="10218" max="10218" width="5.77734375" style="333" bestFit="1" customWidth="1"/>
    <col min="10219" max="10219" width="16.44140625" style="333" customWidth="1"/>
    <col min="10220" max="10220" width="4.5546875" style="333" customWidth="1"/>
    <col min="10221" max="10221" width="14.21875" style="333" customWidth="1"/>
    <col min="10222" max="10222" width="27.21875" style="333" customWidth="1"/>
    <col min="10223" max="10223" width="16.21875" style="333" customWidth="1"/>
    <col min="10224" max="10224" width="13.77734375" style="333" customWidth="1"/>
    <col min="10225" max="10467" width="9.21875" style="333"/>
    <col min="10468" max="10468" width="1.77734375" style="333" customWidth="1"/>
    <col min="10469" max="10470" width="4.77734375" style="333" customWidth="1"/>
    <col min="10471" max="10471" width="54.21875" style="333" customWidth="1"/>
    <col min="10472" max="10472" width="52" style="333" customWidth="1"/>
    <col min="10473" max="10473" width="5.21875" style="333" customWidth="1"/>
    <col min="10474" max="10474" width="5.77734375" style="333" bestFit="1" customWidth="1"/>
    <col min="10475" max="10475" width="16.44140625" style="333" customWidth="1"/>
    <col min="10476" max="10476" width="4.5546875" style="333" customWidth="1"/>
    <col min="10477" max="10477" width="14.21875" style="333" customWidth="1"/>
    <col min="10478" max="10478" width="27.21875" style="333" customWidth="1"/>
    <col min="10479" max="10479" width="16.21875" style="333" customWidth="1"/>
    <col min="10480" max="10480" width="13.77734375" style="333" customWidth="1"/>
    <col min="10481" max="10723" width="9.21875" style="333"/>
    <col min="10724" max="10724" width="1.77734375" style="333" customWidth="1"/>
    <col min="10725" max="10726" width="4.77734375" style="333" customWidth="1"/>
    <col min="10727" max="10727" width="54.21875" style="333" customWidth="1"/>
    <col min="10728" max="10728" width="52" style="333" customWidth="1"/>
    <col min="10729" max="10729" width="5.21875" style="333" customWidth="1"/>
    <col min="10730" max="10730" width="5.77734375" style="333" bestFit="1" customWidth="1"/>
    <col min="10731" max="10731" width="16.44140625" style="333" customWidth="1"/>
    <col min="10732" max="10732" width="4.5546875" style="333" customWidth="1"/>
    <col min="10733" max="10733" width="14.21875" style="333" customWidth="1"/>
    <col min="10734" max="10734" width="27.21875" style="333" customWidth="1"/>
    <col min="10735" max="10735" width="16.21875" style="333" customWidth="1"/>
    <col min="10736" max="10736" width="13.77734375" style="333" customWidth="1"/>
    <col min="10737" max="10979" width="9.21875" style="333"/>
    <col min="10980" max="10980" width="1.77734375" style="333" customWidth="1"/>
    <col min="10981" max="10982" width="4.77734375" style="333" customWidth="1"/>
    <col min="10983" max="10983" width="54.21875" style="333" customWidth="1"/>
    <col min="10984" max="10984" width="52" style="333" customWidth="1"/>
    <col min="10985" max="10985" width="5.21875" style="333" customWidth="1"/>
    <col min="10986" max="10986" width="5.77734375" style="333" bestFit="1" customWidth="1"/>
    <col min="10987" max="10987" width="16.44140625" style="333" customWidth="1"/>
    <col min="10988" max="10988" width="4.5546875" style="333" customWidth="1"/>
    <col min="10989" max="10989" width="14.21875" style="333" customWidth="1"/>
    <col min="10990" max="10990" width="27.21875" style="333" customWidth="1"/>
    <col min="10991" max="10991" width="16.21875" style="333" customWidth="1"/>
    <col min="10992" max="10992" width="13.77734375" style="333" customWidth="1"/>
    <col min="10993" max="11235" width="9.21875" style="333"/>
    <col min="11236" max="11236" width="1.77734375" style="333" customWidth="1"/>
    <col min="11237" max="11238" width="4.77734375" style="333" customWidth="1"/>
    <col min="11239" max="11239" width="54.21875" style="333" customWidth="1"/>
    <col min="11240" max="11240" width="52" style="333" customWidth="1"/>
    <col min="11241" max="11241" width="5.21875" style="333" customWidth="1"/>
    <col min="11242" max="11242" width="5.77734375" style="333" bestFit="1" customWidth="1"/>
    <col min="11243" max="11243" width="16.44140625" style="333" customWidth="1"/>
    <col min="11244" max="11244" width="4.5546875" style="333" customWidth="1"/>
    <col min="11245" max="11245" width="14.21875" style="333" customWidth="1"/>
    <col min="11246" max="11246" width="27.21875" style="333" customWidth="1"/>
    <col min="11247" max="11247" width="16.21875" style="333" customWidth="1"/>
    <col min="11248" max="11248" width="13.77734375" style="333" customWidth="1"/>
    <col min="11249" max="11491" width="9.21875" style="333"/>
    <col min="11492" max="11492" width="1.77734375" style="333" customWidth="1"/>
    <col min="11493" max="11494" width="4.77734375" style="333" customWidth="1"/>
    <col min="11495" max="11495" width="54.21875" style="333" customWidth="1"/>
    <col min="11496" max="11496" width="52" style="333" customWidth="1"/>
    <col min="11497" max="11497" width="5.21875" style="333" customWidth="1"/>
    <col min="11498" max="11498" width="5.77734375" style="333" bestFit="1" customWidth="1"/>
    <col min="11499" max="11499" width="16.44140625" style="333" customWidth="1"/>
    <col min="11500" max="11500" width="4.5546875" style="333" customWidth="1"/>
    <col min="11501" max="11501" width="14.21875" style="333" customWidth="1"/>
    <col min="11502" max="11502" width="27.21875" style="333" customWidth="1"/>
    <col min="11503" max="11503" width="16.21875" style="333" customWidth="1"/>
    <col min="11504" max="11504" width="13.77734375" style="333" customWidth="1"/>
    <col min="11505" max="11747" width="9.21875" style="333"/>
    <col min="11748" max="11748" width="1.77734375" style="333" customWidth="1"/>
    <col min="11749" max="11750" width="4.77734375" style="333" customWidth="1"/>
    <col min="11751" max="11751" width="54.21875" style="333" customWidth="1"/>
    <col min="11752" max="11752" width="52" style="333" customWidth="1"/>
    <col min="11753" max="11753" width="5.21875" style="333" customWidth="1"/>
    <col min="11754" max="11754" width="5.77734375" style="333" bestFit="1" customWidth="1"/>
    <col min="11755" max="11755" width="16.44140625" style="333" customWidth="1"/>
    <col min="11756" max="11756" width="4.5546875" style="333" customWidth="1"/>
    <col min="11757" max="11757" width="14.21875" style="333" customWidth="1"/>
    <col min="11758" max="11758" width="27.21875" style="333" customWidth="1"/>
    <col min="11759" max="11759" width="16.21875" style="333" customWidth="1"/>
    <col min="11760" max="11760" width="13.77734375" style="333" customWidth="1"/>
    <col min="11761" max="12003" width="9.21875" style="333"/>
    <col min="12004" max="12004" width="1.77734375" style="333" customWidth="1"/>
    <col min="12005" max="12006" width="4.77734375" style="333" customWidth="1"/>
    <col min="12007" max="12007" width="54.21875" style="333" customWidth="1"/>
    <col min="12008" max="12008" width="52" style="333" customWidth="1"/>
    <col min="12009" max="12009" width="5.21875" style="333" customWidth="1"/>
    <col min="12010" max="12010" width="5.77734375" style="333" bestFit="1" customWidth="1"/>
    <col min="12011" max="12011" width="16.44140625" style="333" customWidth="1"/>
    <col min="12012" max="12012" width="4.5546875" style="333" customWidth="1"/>
    <col min="12013" max="12013" width="14.21875" style="333" customWidth="1"/>
    <col min="12014" max="12014" width="27.21875" style="333" customWidth="1"/>
    <col min="12015" max="12015" width="16.21875" style="333" customWidth="1"/>
    <col min="12016" max="12016" width="13.77734375" style="333" customWidth="1"/>
    <col min="12017" max="12259" width="9.21875" style="333"/>
    <col min="12260" max="12260" width="1.77734375" style="333" customWidth="1"/>
    <col min="12261" max="12262" width="4.77734375" style="333" customWidth="1"/>
    <col min="12263" max="12263" width="54.21875" style="333" customWidth="1"/>
    <col min="12264" max="12264" width="52" style="333" customWidth="1"/>
    <col min="12265" max="12265" width="5.21875" style="333" customWidth="1"/>
    <col min="12266" max="12266" width="5.77734375" style="333" bestFit="1" customWidth="1"/>
    <col min="12267" max="12267" width="16.44140625" style="333" customWidth="1"/>
    <col min="12268" max="12268" width="4.5546875" style="333" customWidth="1"/>
    <col min="12269" max="12269" width="14.21875" style="333" customWidth="1"/>
    <col min="12270" max="12270" width="27.21875" style="333" customWidth="1"/>
    <col min="12271" max="12271" width="16.21875" style="333" customWidth="1"/>
    <col min="12272" max="12272" width="13.77734375" style="333" customWidth="1"/>
    <col min="12273" max="12515" width="9.21875" style="333"/>
    <col min="12516" max="12516" width="1.77734375" style="333" customWidth="1"/>
    <col min="12517" max="12518" width="4.77734375" style="333" customWidth="1"/>
    <col min="12519" max="12519" width="54.21875" style="333" customWidth="1"/>
    <col min="12520" max="12520" width="52" style="333" customWidth="1"/>
    <col min="12521" max="12521" width="5.21875" style="333" customWidth="1"/>
    <col min="12522" max="12522" width="5.77734375" style="333" bestFit="1" customWidth="1"/>
    <col min="12523" max="12523" width="16.44140625" style="333" customWidth="1"/>
    <col min="12524" max="12524" width="4.5546875" style="333" customWidth="1"/>
    <col min="12525" max="12525" width="14.21875" style="333" customWidth="1"/>
    <col min="12526" max="12526" width="27.21875" style="333" customWidth="1"/>
    <col min="12527" max="12527" width="16.21875" style="333" customWidth="1"/>
    <col min="12528" max="12528" width="13.77734375" style="333" customWidth="1"/>
    <col min="12529" max="12771" width="9.21875" style="333"/>
    <col min="12772" max="12772" width="1.77734375" style="333" customWidth="1"/>
    <col min="12773" max="12774" width="4.77734375" style="333" customWidth="1"/>
    <col min="12775" max="12775" width="54.21875" style="333" customWidth="1"/>
    <col min="12776" max="12776" width="52" style="333" customWidth="1"/>
    <col min="12777" max="12777" width="5.21875" style="333" customWidth="1"/>
    <col min="12778" max="12778" width="5.77734375" style="333" bestFit="1" customWidth="1"/>
    <col min="12779" max="12779" width="16.44140625" style="333" customWidth="1"/>
    <col min="12780" max="12780" width="4.5546875" style="333" customWidth="1"/>
    <col min="12781" max="12781" width="14.21875" style="333" customWidth="1"/>
    <col min="12782" max="12782" width="27.21875" style="333" customWidth="1"/>
    <col min="12783" max="12783" width="16.21875" style="333" customWidth="1"/>
    <col min="12784" max="12784" width="13.77734375" style="333" customWidth="1"/>
    <col min="12785" max="13027" width="9.21875" style="333"/>
    <col min="13028" max="13028" width="1.77734375" style="333" customWidth="1"/>
    <col min="13029" max="13030" width="4.77734375" style="333" customWidth="1"/>
    <col min="13031" max="13031" width="54.21875" style="333" customWidth="1"/>
    <col min="13032" max="13032" width="52" style="333" customWidth="1"/>
    <col min="13033" max="13033" width="5.21875" style="333" customWidth="1"/>
    <col min="13034" max="13034" width="5.77734375" style="333" bestFit="1" customWidth="1"/>
    <col min="13035" max="13035" width="16.44140625" style="333" customWidth="1"/>
    <col min="13036" max="13036" width="4.5546875" style="333" customWidth="1"/>
    <col min="13037" max="13037" width="14.21875" style="333" customWidth="1"/>
    <col min="13038" max="13038" width="27.21875" style="333" customWidth="1"/>
    <col min="13039" max="13039" width="16.21875" style="333" customWidth="1"/>
    <col min="13040" max="13040" width="13.77734375" style="333" customWidth="1"/>
    <col min="13041" max="13283" width="9.21875" style="333"/>
    <col min="13284" max="13284" width="1.77734375" style="333" customWidth="1"/>
    <col min="13285" max="13286" width="4.77734375" style="333" customWidth="1"/>
    <col min="13287" max="13287" width="54.21875" style="333" customWidth="1"/>
    <col min="13288" max="13288" width="52" style="333" customWidth="1"/>
    <col min="13289" max="13289" width="5.21875" style="333" customWidth="1"/>
    <col min="13290" max="13290" width="5.77734375" style="333" bestFit="1" customWidth="1"/>
    <col min="13291" max="13291" width="16.44140625" style="333" customWidth="1"/>
    <col min="13292" max="13292" width="4.5546875" style="333" customWidth="1"/>
    <col min="13293" max="13293" width="14.21875" style="333" customWidth="1"/>
    <col min="13294" max="13294" width="27.21875" style="333" customWidth="1"/>
    <col min="13295" max="13295" width="16.21875" style="333" customWidth="1"/>
    <col min="13296" max="13296" width="13.77734375" style="333" customWidth="1"/>
    <col min="13297" max="13539" width="9.21875" style="333"/>
    <col min="13540" max="13540" width="1.77734375" style="333" customWidth="1"/>
    <col min="13541" max="13542" width="4.77734375" style="333" customWidth="1"/>
    <col min="13543" max="13543" width="54.21875" style="333" customWidth="1"/>
    <col min="13544" max="13544" width="52" style="333" customWidth="1"/>
    <col min="13545" max="13545" width="5.21875" style="333" customWidth="1"/>
    <col min="13546" max="13546" width="5.77734375" style="333" bestFit="1" customWidth="1"/>
    <col min="13547" max="13547" width="16.44140625" style="333" customWidth="1"/>
    <col min="13548" max="13548" width="4.5546875" style="333" customWidth="1"/>
    <col min="13549" max="13549" width="14.21875" style="333" customWidth="1"/>
    <col min="13550" max="13550" width="27.21875" style="333" customWidth="1"/>
    <col min="13551" max="13551" width="16.21875" style="333" customWidth="1"/>
    <col min="13552" max="13552" width="13.77734375" style="333" customWidth="1"/>
    <col min="13553" max="13795" width="9.21875" style="333"/>
    <col min="13796" max="13796" width="1.77734375" style="333" customWidth="1"/>
    <col min="13797" max="13798" width="4.77734375" style="333" customWidth="1"/>
    <col min="13799" max="13799" width="54.21875" style="333" customWidth="1"/>
    <col min="13800" max="13800" width="52" style="333" customWidth="1"/>
    <col min="13801" max="13801" width="5.21875" style="333" customWidth="1"/>
    <col min="13802" max="13802" width="5.77734375" style="333" bestFit="1" customWidth="1"/>
    <col min="13803" max="13803" width="16.44140625" style="333" customWidth="1"/>
    <col min="13804" max="13804" width="4.5546875" style="333" customWidth="1"/>
    <col min="13805" max="13805" width="14.21875" style="333" customWidth="1"/>
    <col min="13806" max="13806" width="27.21875" style="333" customWidth="1"/>
    <col min="13807" max="13807" width="16.21875" style="333" customWidth="1"/>
    <col min="13808" max="13808" width="13.77734375" style="333" customWidth="1"/>
    <col min="13809" max="14051" width="9.21875" style="333"/>
    <col min="14052" max="14052" width="1.77734375" style="333" customWidth="1"/>
    <col min="14053" max="14054" width="4.77734375" style="333" customWidth="1"/>
    <col min="14055" max="14055" width="54.21875" style="333" customWidth="1"/>
    <col min="14056" max="14056" width="52" style="333" customWidth="1"/>
    <col min="14057" max="14057" width="5.21875" style="333" customWidth="1"/>
    <col min="14058" max="14058" width="5.77734375" style="333" bestFit="1" customWidth="1"/>
    <col min="14059" max="14059" width="16.44140625" style="333" customWidth="1"/>
    <col min="14060" max="14060" width="4.5546875" style="333" customWidth="1"/>
    <col min="14061" max="14061" width="14.21875" style="333" customWidth="1"/>
    <col min="14062" max="14062" width="27.21875" style="333" customWidth="1"/>
    <col min="14063" max="14063" width="16.21875" style="333" customWidth="1"/>
    <col min="14064" max="14064" width="13.77734375" style="333" customWidth="1"/>
    <col min="14065" max="14307" width="9.21875" style="333"/>
    <col min="14308" max="14308" width="1.77734375" style="333" customWidth="1"/>
    <col min="14309" max="14310" width="4.77734375" style="333" customWidth="1"/>
    <col min="14311" max="14311" width="54.21875" style="333" customWidth="1"/>
    <col min="14312" max="14312" width="52" style="333" customWidth="1"/>
    <col min="14313" max="14313" width="5.21875" style="333" customWidth="1"/>
    <col min="14314" max="14314" width="5.77734375" style="333" bestFit="1" customWidth="1"/>
    <col min="14315" max="14315" width="16.44140625" style="333" customWidth="1"/>
    <col min="14316" max="14316" width="4.5546875" style="333" customWidth="1"/>
    <col min="14317" max="14317" width="14.21875" style="333" customWidth="1"/>
    <col min="14318" max="14318" width="27.21875" style="333" customWidth="1"/>
    <col min="14319" max="14319" width="16.21875" style="333" customWidth="1"/>
    <col min="14320" max="14320" width="13.77734375" style="333" customWidth="1"/>
    <col min="14321" max="14563" width="9.21875" style="333"/>
    <col min="14564" max="14564" width="1.77734375" style="333" customWidth="1"/>
    <col min="14565" max="14566" width="4.77734375" style="333" customWidth="1"/>
    <col min="14567" max="14567" width="54.21875" style="333" customWidth="1"/>
    <col min="14568" max="14568" width="52" style="333" customWidth="1"/>
    <col min="14569" max="14569" width="5.21875" style="333" customWidth="1"/>
    <col min="14570" max="14570" width="5.77734375" style="333" bestFit="1" customWidth="1"/>
    <col min="14571" max="14571" width="16.44140625" style="333" customWidth="1"/>
    <col min="14572" max="14572" width="4.5546875" style="333" customWidth="1"/>
    <col min="14573" max="14573" width="14.21875" style="333" customWidth="1"/>
    <col min="14574" max="14574" width="27.21875" style="333" customWidth="1"/>
    <col min="14575" max="14575" width="16.21875" style="333" customWidth="1"/>
    <col min="14576" max="14576" width="13.77734375" style="333" customWidth="1"/>
    <col min="14577" max="14819" width="9.21875" style="333"/>
    <col min="14820" max="14820" width="1.77734375" style="333" customWidth="1"/>
    <col min="14821" max="14822" width="4.77734375" style="333" customWidth="1"/>
    <col min="14823" max="14823" width="54.21875" style="333" customWidth="1"/>
    <col min="14824" max="14824" width="52" style="333" customWidth="1"/>
    <col min="14825" max="14825" width="5.21875" style="333" customWidth="1"/>
    <col min="14826" max="14826" width="5.77734375" style="333" bestFit="1" customWidth="1"/>
    <col min="14827" max="14827" width="16.44140625" style="333" customWidth="1"/>
    <col min="14828" max="14828" width="4.5546875" style="333" customWidth="1"/>
    <col min="14829" max="14829" width="14.21875" style="333" customWidth="1"/>
    <col min="14830" max="14830" width="27.21875" style="333" customWidth="1"/>
    <col min="14831" max="14831" width="16.21875" style="333" customWidth="1"/>
    <col min="14832" max="14832" width="13.77734375" style="333" customWidth="1"/>
    <col min="14833" max="15075" width="9.21875" style="333"/>
    <col min="15076" max="15076" width="1.77734375" style="333" customWidth="1"/>
    <col min="15077" max="15078" width="4.77734375" style="333" customWidth="1"/>
    <col min="15079" max="15079" width="54.21875" style="333" customWidth="1"/>
    <col min="15080" max="15080" width="52" style="333" customWidth="1"/>
    <col min="15081" max="15081" width="5.21875" style="333" customWidth="1"/>
    <col min="15082" max="15082" width="5.77734375" style="333" bestFit="1" customWidth="1"/>
    <col min="15083" max="15083" width="16.44140625" style="333" customWidth="1"/>
    <col min="15084" max="15084" width="4.5546875" style="333" customWidth="1"/>
    <col min="15085" max="15085" width="14.21875" style="333" customWidth="1"/>
    <col min="15086" max="15086" width="27.21875" style="333" customWidth="1"/>
    <col min="15087" max="15087" width="16.21875" style="333" customWidth="1"/>
    <col min="15088" max="15088" width="13.77734375" style="333" customWidth="1"/>
    <col min="15089" max="15331" width="9.21875" style="333"/>
    <col min="15332" max="15332" width="1.77734375" style="333" customWidth="1"/>
    <col min="15333" max="15334" width="4.77734375" style="333" customWidth="1"/>
    <col min="15335" max="15335" width="54.21875" style="333" customWidth="1"/>
    <col min="15336" max="15336" width="52" style="333" customWidth="1"/>
    <col min="15337" max="15337" width="5.21875" style="333" customWidth="1"/>
    <col min="15338" max="15338" width="5.77734375" style="333" bestFit="1" customWidth="1"/>
    <col min="15339" max="15339" width="16.44140625" style="333" customWidth="1"/>
    <col min="15340" max="15340" width="4.5546875" style="333" customWidth="1"/>
    <col min="15341" max="15341" width="14.21875" style="333" customWidth="1"/>
    <col min="15342" max="15342" width="27.21875" style="333" customWidth="1"/>
    <col min="15343" max="15343" width="16.21875" style="333" customWidth="1"/>
    <col min="15344" max="15344" width="13.77734375" style="333" customWidth="1"/>
    <col min="15345" max="15587" width="9.21875" style="333"/>
    <col min="15588" max="15588" width="1.77734375" style="333" customWidth="1"/>
    <col min="15589" max="15590" width="4.77734375" style="333" customWidth="1"/>
    <col min="15591" max="15591" width="54.21875" style="333" customWidth="1"/>
    <col min="15592" max="15592" width="52" style="333" customWidth="1"/>
    <col min="15593" max="15593" width="5.21875" style="333" customWidth="1"/>
    <col min="15594" max="15594" width="5.77734375" style="333" bestFit="1" customWidth="1"/>
    <col min="15595" max="15595" width="16.44140625" style="333" customWidth="1"/>
    <col min="15596" max="15596" width="4.5546875" style="333" customWidth="1"/>
    <col min="15597" max="15597" width="14.21875" style="333" customWidth="1"/>
    <col min="15598" max="15598" width="27.21875" style="333" customWidth="1"/>
    <col min="15599" max="15599" width="16.21875" style="333" customWidth="1"/>
    <col min="15600" max="15600" width="13.77734375" style="333" customWidth="1"/>
    <col min="15601" max="15843" width="9.21875" style="333"/>
    <col min="15844" max="15844" width="1.77734375" style="333" customWidth="1"/>
    <col min="15845" max="15846" width="4.77734375" style="333" customWidth="1"/>
    <col min="15847" max="15847" width="54.21875" style="333" customWidth="1"/>
    <col min="15848" max="15848" width="52" style="333" customWidth="1"/>
    <col min="15849" max="15849" width="5.21875" style="333" customWidth="1"/>
    <col min="15850" max="15850" width="5.77734375" style="333" bestFit="1" customWidth="1"/>
    <col min="15851" max="15851" width="16.44140625" style="333" customWidth="1"/>
    <col min="15852" max="15852" width="4.5546875" style="333" customWidth="1"/>
    <col min="15853" max="15853" width="14.21875" style="333" customWidth="1"/>
    <col min="15854" max="15854" width="27.21875" style="333" customWidth="1"/>
    <col min="15855" max="15855" width="16.21875" style="333" customWidth="1"/>
    <col min="15856" max="15856" width="13.77734375" style="333" customWidth="1"/>
    <col min="15857" max="16099" width="9.21875" style="333"/>
    <col min="16100" max="16100" width="1.77734375" style="333" customWidth="1"/>
    <col min="16101" max="16102" width="4.77734375" style="333" customWidth="1"/>
    <col min="16103" max="16103" width="54.21875" style="333" customWidth="1"/>
    <col min="16104" max="16104" width="52" style="333" customWidth="1"/>
    <col min="16105" max="16105" width="5.21875" style="333" customWidth="1"/>
    <col min="16106" max="16106" width="5.77734375" style="333" bestFit="1" customWidth="1"/>
    <col min="16107" max="16107" width="16.44140625" style="333" customWidth="1"/>
    <col min="16108" max="16108" width="4.5546875" style="333" customWidth="1"/>
    <col min="16109" max="16109" width="14.21875" style="333" customWidth="1"/>
    <col min="16110" max="16110" width="27.21875" style="333" customWidth="1"/>
    <col min="16111" max="16111" width="16.21875" style="333" customWidth="1"/>
    <col min="16112" max="16112" width="13.77734375" style="333" customWidth="1"/>
    <col min="16113" max="16384" width="9.21875" style="333"/>
  </cols>
  <sheetData>
    <row r="1" spans="1:10" s="316" customFormat="1" x14ac:dyDescent="0.3">
      <c r="A1" s="310"/>
      <c r="B1" s="310"/>
      <c r="C1" s="311"/>
      <c r="D1" s="312"/>
      <c r="E1" s="313"/>
      <c r="F1" s="314"/>
      <c r="G1" s="314"/>
      <c r="H1" s="315"/>
      <c r="I1" s="315"/>
      <c r="J1" s="315"/>
    </row>
    <row r="2" spans="1:10" s="316" customFormat="1" x14ac:dyDescent="0.3">
      <c r="A2" s="1624" t="s">
        <v>776</v>
      </c>
      <c r="B2" s="1624"/>
      <c r="C2" s="1624"/>
      <c r="D2" s="1624"/>
      <c r="E2" s="1624"/>
      <c r="F2" s="1624"/>
      <c r="G2" s="1624"/>
      <c r="H2" s="315"/>
      <c r="I2" s="315"/>
      <c r="J2" s="315"/>
    </row>
    <row r="3" spans="1:10" s="316" customFormat="1" x14ac:dyDescent="0.3">
      <c r="A3" s="1624" t="s">
        <v>975</v>
      </c>
      <c r="B3" s="1624"/>
      <c r="C3" s="1624"/>
      <c r="D3" s="1624"/>
      <c r="E3" s="1624"/>
      <c r="F3" s="1624"/>
      <c r="G3" s="1624"/>
      <c r="H3" s="315"/>
      <c r="I3" s="315"/>
      <c r="J3" s="315"/>
    </row>
    <row r="4" spans="1:10" s="316" customFormat="1" x14ac:dyDescent="0.3">
      <c r="A4" s="1624" t="s">
        <v>495</v>
      </c>
      <c r="B4" s="1624"/>
      <c r="C4" s="1624"/>
      <c r="D4" s="1624"/>
      <c r="E4" s="1624"/>
      <c r="F4" s="1624"/>
      <c r="G4" s="1624"/>
      <c r="H4" s="315"/>
      <c r="I4" s="315"/>
      <c r="J4" s="315"/>
    </row>
    <row r="5" spans="1:10" s="316" customFormat="1" x14ac:dyDescent="0.3">
      <c r="A5" s="317"/>
      <c r="B5" s="317"/>
      <c r="C5" s="318"/>
      <c r="D5" s="319"/>
      <c r="E5" s="320"/>
      <c r="F5" s="321"/>
      <c r="G5" s="321"/>
      <c r="H5" s="315"/>
      <c r="I5" s="315"/>
      <c r="J5" s="315"/>
    </row>
    <row r="6" spans="1:10" s="316" customFormat="1" x14ac:dyDescent="0.3">
      <c r="A6" s="310"/>
      <c r="B6" s="310"/>
      <c r="C6" s="320"/>
      <c r="D6" s="322"/>
      <c r="E6" s="323"/>
      <c r="F6" s="324"/>
      <c r="G6" s="324"/>
      <c r="H6" s="315"/>
      <c r="I6" s="315"/>
      <c r="J6" s="315"/>
    </row>
    <row r="7" spans="1:10" s="316" customFormat="1" x14ac:dyDescent="0.3">
      <c r="A7" s="310" t="s">
        <v>1515</v>
      </c>
      <c r="B7" s="310"/>
      <c r="C7" s="310" t="str">
        <f>T.VI.C.10!H8</f>
        <v>: DINAS PERUMAHAN RAKYAT, KAWASAN PERMUKIMAN DAN PERTANAHAN</v>
      </c>
      <c r="D7" s="322"/>
      <c r="E7" s="323"/>
      <c r="F7" s="324"/>
      <c r="G7" s="324"/>
      <c r="H7" s="315"/>
      <c r="I7" s="315"/>
      <c r="J7" s="315"/>
    </row>
    <row r="8" spans="1:10" s="316" customFormat="1" ht="16.2" thickBot="1" x14ac:dyDescent="0.35">
      <c r="A8" s="310"/>
      <c r="B8" s="310"/>
      <c r="C8" s="311"/>
      <c r="D8" s="312"/>
      <c r="E8" s="313"/>
      <c r="F8" s="314"/>
      <c r="G8" s="314"/>
      <c r="H8" s="315"/>
      <c r="I8" s="315"/>
      <c r="J8" s="315"/>
    </row>
    <row r="9" spans="1:10" s="326" customFormat="1" ht="26.25" customHeight="1" thickTop="1" x14ac:dyDescent="0.3">
      <c r="A9" s="1625" t="s">
        <v>418</v>
      </c>
      <c r="B9" s="1626"/>
      <c r="C9" s="1629" t="s">
        <v>498</v>
      </c>
      <c r="D9" s="1631" t="s">
        <v>499</v>
      </c>
      <c r="E9" s="1631" t="s">
        <v>423</v>
      </c>
      <c r="F9" s="1631" t="s">
        <v>777</v>
      </c>
      <c r="G9" s="1631" t="s">
        <v>501</v>
      </c>
      <c r="H9" s="325"/>
      <c r="I9" s="325"/>
      <c r="J9" s="325"/>
    </row>
    <row r="10" spans="1:10" s="326" customFormat="1" x14ac:dyDescent="0.3">
      <c r="A10" s="1627"/>
      <c r="B10" s="1628"/>
      <c r="C10" s="1630"/>
      <c r="D10" s="1632"/>
      <c r="E10" s="1632"/>
      <c r="F10" s="1632"/>
      <c r="G10" s="1632"/>
      <c r="H10" s="325"/>
      <c r="I10" s="325"/>
      <c r="J10" s="325"/>
    </row>
    <row r="11" spans="1:10" ht="7.5" customHeight="1" x14ac:dyDescent="0.3">
      <c r="A11" s="327"/>
      <c r="B11" s="328"/>
      <c r="C11" s="329"/>
      <c r="D11" s="330"/>
      <c r="E11" s="331"/>
      <c r="F11" s="330"/>
      <c r="G11" s="330"/>
    </row>
    <row r="12" spans="1:10" s="326" customFormat="1" ht="36" customHeight="1" x14ac:dyDescent="0.3">
      <c r="A12" s="334"/>
      <c r="B12" s="335"/>
      <c r="C12" s="336"/>
      <c r="D12" s="337"/>
      <c r="E12" s="337"/>
      <c r="F12" s="338"/>
      <c r="G12" s="339"/>
      <c r="H12" s="325"/>
      <c r="I12" s="325"/>
      <c r="J12" s="325"/>
    </row>
    <row r="13" spans="1:10" ht="25.5" customHeight="1" x14ac:dyDescent="0.3">
      <c r="A13" s="340"/>
      <c r="B13" s="341"/>
      <c r="C13" s="342"/>
      <c r="D13" s="343"/>
      <c r="E13" s="344"/>
      <c r="F13" s="345"/>
      <c r="G13" s="346"/>
    </row>
    <row r="14" spans="1:10" s="326" customFormat="1" ht="33.75" customHeight="1" x14ac:dyDescent="0.3">
      <c r="A14" s="1381"/>
      <c r="B14" s="1382"/>
      <c r="C14" s="347"/>
      <c r="D14" s="348"/>
      <c r="E14" s="349"/>
      <c r="F14" s="348"/>
      <c r="G14" s="350"/>
      <c r="H14" s="325"/>
      <c r="I14" s="325"/>
      <c r="J14" s="325"/>
    </row>
    <row r="15" spans="1:10" ht="34.5" customHeight="1" x14ac:dyDescent="0.3">
      <c r="A15" s="340"/>
      <c r="B15" s="341"/>
      <c r="C15" s="351"/>
      <c r="D15" s="352"/>
      <c r="E15" s="353"/>
      <c r="F15" s="354"/>
      <c r="G15" s="355"/>
    </row>
    <row r="16" spans="1:10" ht="34.5" customHeight="1" x14ac:dyDescent="0.3">
      <c r="A16" s="340"/>
      <c r="B16" s="341"/>
      <c r="C16" s="351"/>
      <c r="D16" s="352"/>
      <c r="E16" s="353"/>
      <c r="F16" s="354"/>
      <c r="G16" s="355"/>
    </row>
    <row r="17" spans="1:8" ht="34.5" customHeight="1" x14ac:dyDescent="0.3">
      <c r="A17" s="340"/>
      <c r="B17" s="341"/>
      <c r="C17" s="356"/>
      <c r="D17" s="357"/>
      <c r="E17" s="349"/>
      <c r="F17" s="358"/>
      <c r="G17" s="358"/>
    </row>
    <row r="18" spans="1:8" ht="52.5" customHeight="1" x14ac:dyDescent="0.3">
      <c r="A18" s="340"/>
      <c r="B18" s="341"/>
      <c r="C18" s="351"/>
      <c r="D18" s="352"/>
      <c r="E18" s="353"/>
      <c r="F18" s="359"/>
      <c r="G18" s="352"/>
    </row>
    <row r="19" spans="1:8" ht="34.5" customHeight="1" x14ac:dyDescent="0.3">
      <c r="A19" s="340"/>
      <c r="B19" s="341"/>
      <c r="C19" s="351"/>
      <c r="D19" s="352"/>
      <c r="E19" s="353"/>
      <c r="F19" s="360"/>
      <c r="G19" s="352"/>
    </row>
    <row r="20" spans="1:8" ht="34.5" hidden="1" customHeight="1" x14ac:dyDescent="0.3">
      <c r="A20" s="340"/>
      <c r="B20" s="341"/>
      <c r="C20" s="361"/>
      <c r="D20" s="352"/>
      <c r="E20" s="362"/>
      <c r="F20" s="360"/>
      <c r="G20" s="352"/>
    </row>
    <row r="21" spans="1:8" ht="34.5" hidden="1" customHeight="1" x14ac:dyDescent="0.3">
      <c r="A21" s="340"/>
      <c r="B21" s="341"/>
      <c r="C21" s="361"/>
      <c r="D21" s="352"/>
      <c r="E21" s="362"/>
      <c r="F21" s="360"/>
      <c r="G21" s="352"/>
    </row>
    <row r="22" spans="1:8" ht="34.5" customHeight="1" x14ac:dyDescent="0.3">
      <c r="A22" s="340"/>
      <c r="B22" s="341"/>
      <c r="C22" s="351"/>
      <c r="D22" s="352"/>
      <c r="E22" s="362"/>
      <c r="F22" s="363"/>
      <c r="G22" s="352"/>
      <c r="H22" s="364"/>
    </row>
    <row r="23" spans="1:8" ht="34.5" customHeight="1" x14ac:dyDescent="0.3">
      <c r="A23" s="340"/>
      <c r="B23" s="341"/>
      <c r="C23" s="351"/>
      <c r="D23" s="352"/>
      <c r="E23" s="362"/>
      <c r="F23" s="363"/>
      <c r="G23" s="352"/>
      <c r="H23" s="364"/>
    </row>
    <row r="24" spans="1:8" ht="49.5" customHeight="1" x14ac:dyDescent="0.3">
      <c r="A24" s="340"/>
      <c r="B24" s="341"/>
      <c r="C24" s="351"/>
      <c r="D24" s="352"/>
      <c r="E24" s="362"/>
      <c r="F24" s="360"/>
      <c r="G24" s="352"/>
    </row>
    <row r="25" spans="1:8" ht="34.5" customHeight="1" x14ac:dyDescent="0.3">
      <c r="A25" s="340"/>
      <c r="B25" s="341"/>
      <c r="C25" s="351"/>
      <c r="D25" s="352"/>
      <c r="E25" s="362"/>
      <c r="F25" s="360"/>
      <c r="G25" s="352"/>
    </row>
    <row r="26" spans="1:8" ht="48" customHeight="1" x14ac:dyDescent="0.3">
      <c r="A26" s="340"/>
      <c r="B26" s="341"/>
      <c r="C26" s="351"/>
      <c r="D26" s="352"/>
      <c r="E26" s="362"/>
      <c r="F26" s="360"/>
      <c r="G26" s="352"/>
    </row>
    <row r="27" spans="1:8" ht="48" customHeight="1" x14ac:dyDescent="0.3">
      <c r="A27" s="340"/>
      <c r="B27" s="341"/>
      <c r="C27" s="351"/>
      <c r="D27" s="352"/>
      <c r="E27" s="362"/>
      <c r="F27" s="360"/>
      <c r="G27" s="352"/>
    </row>
    <row r="28" spans="1:8" ht="46.5" customHeight="1" x14ac:dyDescent="0.3">
      <c r="A28" s="340"/>
      <c r="B28" s="341"/>
      <c r="C28" s="351"/>
      <c r="D28" s="352"/>
      <c r="E28" s="362"/>
      <c r="F28" s="360"/>
      <c r="G28" s="352"/>
    </row>
    <row r="29" spans="1:8" ht="34.5" customHeight="1" x14ac:dyDescent="0.3">
      <c r="A29" s="340"/>
      <c r="B29" s="341"/>
      <c r="C29" s="351"/>
      <c r="D29" s="352"/>
      <c r="E29" s="362"/>
      <c r="F29" s="360"/>
      <c r="G29" s="352"/>
    </row>
    <row r="30" spans="1:8" ht="34.5" customHeight="1" x14ac:dyDescent="0.3">
      <c r="A30" s="340"/>
      <c r="B30" s="341"/>
      <c r="C30" s="351"/>
      <c r="D30" s="352"/>
      <c r="E30" s="362"/>
      <c r="F30" s="360"/>
      <c r="G30" s="352"/>
    </row>
    <row r="31" spans="1:8" ht="34.5" customHeight="1" x14ac:dyDescent="0.3">
      <c r="A31" s="340"/>
      <c r="B31" s="341"/>
      <c r="C31" s="351"/>
      <c r="D31" s="352"/>
      <c r="E31" s="362"/>
      <c r="F31" s="360"/>
      <c r="G31" s="352"/>
    </row>
    <row r="32" spans="1:8" ht="34.5" customHeight="1" x14ac:dyDescent="0.3">
      <c r="A32" s="340"/>
      <c r="B32" s="341"/>
      <c r="C32" s="351"/>
      <c r="D32" s="352"/>
      <c r="E32" s="362"/>
      <c r="F32" s="360"/>
      <c r="G32" s="352"/>
    </row>
    <row r="33" spans="1:7" ht="34.5" customHeight="1" x14ac:dyDescent="0.3">
      <c r="A33" s="340"/>
      <c r="B33" s="341"/>
      <c r="C33" s="351"/>
      <c r="D33" s="352"/>
      <c r="E33" s="365"/>
      <c r="F33" s="360"/>
      <c r="G33" s="352"/>
    </row>
    <row r="34" spans="1:7" ht="34.5" customHeight="1" x14ac:dyDescent="0.3">
      <c r="A34" s="340"/>
      <c r="B34" s="341"/>
      <c r="C34" s="351"/>
      <c r="D34" s="352"/>
      <c r="E34" s="362"/>
      <c r="F34" s="360"/>
      <c r="G34" s="352"/>
    </row>
    <row r="35" spans="1:7" ht="34.5" customHeight="1" x14ac:dyDescent="0.3">
      <c r="A35" s="340"/>
      <c r="B35" s="341"/>
      <c r="C35" s="351"/>
      <c r="D35" s="352"/>
      <c r="E35" s="362"/>
      <c r="F35" s="360"/>
      <c r="G35" s="352"/>
    </row>
    <row r="36" spans="1:7" ht="34.5" customHeight="1" x14ac:dyDescent="0.3">
      <c r="A36" s="340"/>
      <c r="B36" s="341"/>
      <c r="C36" s="351"/>
      <c r="D36" s="352"/>
      <c r="E36" s="362"/>
      <c r="F36" s="360"/>
      <c r="G36" s="352"/>
    </row>
    <row r="37" spans="1:7" ht="34.5" customHeight="1" x14ac:dyDescent="0.3">
      <c r="A37" s="340"/>
      <c r="B37" s="341"/>
      <c r="C37" s="351"/>
      <c r="D37" s="352"/>
      <c r="E37" s="362"/>
      <c r="F37" s="360"/>
      <c r="G37" s="352"/>
    </row>
    <row r="38" spans="1:7" ht="34.5" customHeight="1" x14ac:dyDescent="0.3">
      <c r="A38" s="340"/>
      <c r="B38" s="341"/>
      <c r="C38" s="351"/>
      <c r="D38" s="352"/>
      <c r="E38" s="362"/>
      <c r="F38" s="360"/>
      <c r="G38" s="352"/>
    </row>
    <row r="39" spans="1:7" ht="34.5" customHeight="1" x14ac:dyDescent="0.3">
      <c r="A39" s="340"/>
      <c r="B39" s="341"/>
      <c r="C39" s="351"/>
      <c r="D39" s="352"/>
      <c r="E39" s="362"/>
      <c r="F39" s="360"/>
      <c r="G39" s="352"/>
    </row>
    <row r="40" spans="1:7" ht="34.5" customHeight="1" x14ac:dyDescent="0.3">
      <c r="A40" s="340"/>
      <c r="B40" s="341"/>
      <c r="C40" s="351"/>
      <c r="D40" s="352"/>
      <c r="E40" s="362"/>
      <c r="F40" s="360"/>
      <c r="G40" s="352"/>
    </row>
    <row r="41" spans="1:7" ht="34.5" customHeight="1" x14ac:dyDescent="0.3">
      <c r="A41" s="340"/>
      <c r="B41" s="341"/>
      <c r="C41" s="351"/>
      <c r="D41" s="352"/>
      <c r="E41" s="362"/>
      <c r="F41" s="360"/>
      <c r="G41" s="352"/>
    </row>
    <row r="42" spans="1:7" ht="34.5" customHeight="1" x14ac:dyDescent="0.3">
      <c r="A42" s="340"/>
      <c r="B42" s="341"/>
      <c r="C42" s="351"/>
      <c r="D42" s="352"/>
      <c r="E42" s="362"/>
      <c r="F42" s="360"/>
      <c r="G42" s="352"/>
    </row>
    <row r="43" spans="1:7" ht="34.5" customHeight="1" x14ac:dyDescent="0.3">
      <c r="A43" s="340"/>
      <c r="B43" s="341"/>
      <c r="C43" s="351"/>
      <c r="D43" s="352"/>
      <c r="E43" s="362"/>
      <c r="F43" s="360"/>
      <c r="G43" s="352"/>
    </row>
    <row r="44" spans="1:7" ht="34.5" customHeight="1" x14ac:dyDescent="0.3">
      <c r="A44" s="340"/>
      <c r="B44" s="341"/>
      <c r="C44" s="351"/>
      <c r="D44" s="352"/>
      <c r="E44" s="362"/>
      <c r="F44" s="360"/>
      <c r="G44" s="352"/>
    </row>
    <row r="45" spans="1:7" ht="34.5" customHeight="1" x14ac:dyDescent="0.3">
      <c r="A45" s="340"/>
      <c r="B45" s="341"/>
      <c r="C45" s="351"/>
      <c r="D45" s="352"/>
      <c r="E45" s="362"/>
      <c r="F45" s="360"/>
      <c r="G45" s="352"/>
    </row>
    <row r="46" spans="1:7" ht="34.5" customHeight="1" x14ac:dyDescent="0.3">
      <c r="A46" s="340"/>
      <c r="B46" s="341"/>
      <c r="C46" s="351"/>
      <c r="D46" s="352"/>
      <c r="E46" s="362"/>
      <c r="F46" s="360"/>
      <c r="G46" s="352"/>
    </row>
    <row r="47" spans="1:7" ht="34.5" customHeight="1" x14ac:dyDescent="0.3">
      <c r="A47" s="340"/>
      <c r="B47" s="341"/>
      <c r="C47" s="351"/>
      <c r="D47" s="352"/>
      <c r="E47" s="362"/>
      <c r="F47" s="360"/>
      <c r="G47" s="352"/>
    </row>
    <row r="48" spans="1:7" ht="34.5" customHeight="1" x14ac:dyDescent="0.3">
      <c r="A48" s="340"/>
      <c r="B48" s="341"/>
      <c r="C48" s="351"/>
      <c r="D48" s="352"/>
      <c r="E48" s="362"/>
      <c r="F48" s="360"/>
      <c r="G48" s="352"/>
    </row>
    <row r="49" spans="1:7" ht="34.5" customHeight="1" x14ac:dyDescent="0.3">
      <c r="A49" s="340"/>
      <c r="B49" s="341"/>
      <c r="C49" s="351"/>
      <c r="D49" s="352"/>
      <c r="E49" s="362"/>
      <c r="F49" s="360"/>
      <c r="G49" s="352"/>
    </row>
    <row r="50" spans="1:7" ht="34.5" customHeight="1" x14ac:dyDescent="0.3">
      <c r="A50" s="340"/>
      <c r="B50" s="341"/>
      <c r="C50" s="351"/>
      <c r="D50" s="352"/>
      <c r="E50" s="362"/>
      <c r="F50" s="360"/>
      <c r="G50" s="352"/>
    </row>
    <row r="51" spans="1:7" ht="34.5" customHeight="1" x14ac:dyDescent="0.3">
      <c r="A51" s="340"/>
      <c r="B51" s="341"/>
      <c r="C51" s="351"/>
      <c r="D51" s="352"/>
      <c r="E51" s="362"/>
      <c r="F51" s="360"/>
      <c r="G51" s="352"/>
    </row>
    <row r="52" spans="1:7" ht="34.5" customHeight="1" x14ac:dyDescent="0.3">
      <c r="A52" s="340"/>
      <c r="B52" s="341"/>
      <c r="C52" s="351"/>
      <c r="D52" s="352"/>
      <c r="E52" s="362"/>
      <c r="F52" s="360"/>
      <c r="G52" s="352"/>
    </row>
    <row r="53" spans="1:7" ht="34.5" customHeight="1" x14ac:dyDescent="0.3">
      <c r="A53" s="340"/>
      <c r="B53" s="341"/>
      <c r="C53" s="351"/>
      <c r="D53" s="352"/>
      <c r="E53" s="362"/>
      <c r="F53" s="360"/>
      <c r="G53" s="352"/>
    </row>
    <row r="54" spans="1:7" ht="34.5" customHeight="1" x14ac:dyDescent="0.3">
      <c r="A54" s="340"/>
      <c r="B54" s="341"/>
      <c r="C54" s="351"/>
      <c r="D54" s="352"/>
      <c r="E54" s="362"/>
      <c r="F54" s="360"/>
      <c r="G54" s="352"/>
    </row>
    <row r="55" spans="1:7" ht="34.5" customHeight="1" x14ac:dyDescent="0.3">
      <c r="A55" s="340"/>
      <c r="B55" s="341"/>
      <c r="C55" s="351"/>
      <c r="D55" s="352"/>
      <c r="E55" s="362"/>
      <c r="F55" s="360"/>
      <c r="G55" s="352"/>
    </row>
    <row r="56" spans="1:7" ht="34.5" customHeight="1" x14ac:dyDescent="0.3">
      <c r="A56" s="340"/>
      <c r="B56" s="341"/>
      <c r="C56" s="351"/>
      <c r="D56" s="352"/>
      <c r="E56" s="353"/>
      <c r="F56" s="360"/>
      <c r="G56" s="352"/>
    </row>
    <row r="57" spans="1:7" ht="34.5" customHeight="1" x14ac:dyDescent="0.3">
      <c r="A57" s="340"/>
      <c r="B57" s="341"/>
      <c r="C57" s="351"/>
      <c r="D57" s="352"/>
      <c r="E57" s="362"/>
      <c r="F57" s="360"/>
      <c r="G57" s="352"/>
    </row>
    <row r="58" spans="1:7" ht="34.5" customHeight="1" x14ac:dyDescent="0.3">
      <c r="A58" s="340"/>
      <c r="B58" s="341"/>
      <c r="C58" s="351"/>
      <c r="D58" s="352"/>
      <c r="E58" s="362"/>
      <c r="F58" s="360"/>
      <c r="G58" s="352"/>
    </row>
    <row r="59" spans="1:7" ht="34.5" customHeight="1" x14ac:dyDescent="0.3">
      <c r="A59" s="340"/>
      <c r="B59" s="341"/>
      <c r="C59" s="351"/>
      <c r="D59" s="352"/>
      <c r="E59" s="362"/>
      <c r="F59" s="360"/>
      <c r="G59" s="352"/>
    </row>
    <row r="60" spans="1:7" ht="34.5" customHeight="1" x14ac:dyDescent="0.3">
      <c r="A60" s="340"/>
      <c r="B60" s="341"/>
      <c r="C60" s="351"/>
      <c r="D60" s="352"/>
      <c r="E60" s="362"/>
      <c r="F60" s="360"/>
      <c r="G60" s="352"/>
    </row>
    <row r="61" spans="1:7" ht="34.5" customHeight="1" x14ac:dyDescent="0.3">
      <c r="A61" s="340"/>
      <c r="B61" s="341"/>
      <c r="C61" s="351"/>
      <c r="D61" s="352"/>
      <c r="E61" s="362"/>
      <c r="F61" s="360"/>
      <c r="G61" s="352"/>
    </row>
    <row r="62" spans="1:7" ht="34.5" customHeight="1" x14ac:dyDescent="0.3">
      <c r="A62" s="340"/>
      <c r="B62" s="341"/>
      <c r="C62" s="351"/>
      <c r="D62" s="352"/>
      <c r="E62" s="362"/>
      <c r="F62" s="360"/>
      <c r="G62" s="352"/>
    </row>
    <row r="63" spans="1:7" ht="34.5" customHeight="1" x14ac:dyDescent="0.3">
      <c r="A63" s="340"/>
      <c r="B63" s="341"/>
      <c r="C63" s="351"/>
      <c r="D63" s="352"/>
      <c r="E63" s="362"/>
      <c r="F63" s="360"/>
      <c r="G63" s="352"/>
    </row>
    <row r="64" spans="1:7" ht="34.5" customHeight="1" x14ac:dyDescent="0.3">
      <c r="A64" s="340"/>
      <c r="B64" s="341"/>
      <c r="C64" s="351"/>
      <c r="D64" s="352"/>
      <c r="E64" s="353"/>
      <c r="F64" s="360"/>
      <c r="G64" s="352"/>
    </row>
    <row r="65" spans="1:7" ht="34.5" customHeight="1" x14ac:dyDescent="0.3">
      <c r="A65" s="340"/>
      <c r="B65" s="341"/>
      <c r="C65" s="351"/>
      <c r="D65" s="352"/>
      <c r="E65" s="362"/>
      <c r="F65" s="360"/>
      <c r="G65" s="352"/>
    </row>
    <row r="66" spans="1:7" ht="34.5" customHeight="1" x14ac:dyDescent="0.3">
      <c r="A66" s="340"/>
      <c r="B66" s="341"/>
      <c r="C66" s="351"/>
      <c r="D66" s="352"/>
      <c r="E66" s="362"/>
      <c r="F66" s="360"/>
      <c r="G66" s="352"/>
    </row>
    <row r="67" spans="1:7" ht="34.5" customHeight="1" x14ac:dyDescent="0.3">
      <c r="A67" s="340"/>
      <c r="B67" s="341"/>
      <c r="C67" s="351"/>
      <c r="D67" s="352"/>
      <c r="E67" s="362"/>
      <c r="F67" s="360"/>
      <c r="G67" s="352"/>
    </row>
    <row r="68" spans="1:7" ht="34.5" customHeight="1" x14ac:dyDescent="0.3">
      <c r="A68" s="340"/>
      <c r="B68" s="341"/>
      <c r="C68" s="351"/>
      <c r="D68" s="352"/>
      <c r="E68" s="362"/>
      <c r="F68" s="360"/>
      <c r="G68" s="352"/>
    </row>
    <row r="69" spans="1:7" ht="34.5" customHeight="1" x14ac:dyDescent="0.3">
      <c r="A69" s="340"/>
      <c r="B69" s="341"/>
      <c r="C69" s="351"/>
      <c r="D69" s="352"/>
      <c r="E69" s="353"/>
      <c r="F69" s="360"/>
      <c r="G69" s="352"/>
    </row>
    <row r="70" spans="1:7" ht="34.5" customHeight="1" x14ac:dyDescent="0.3">
      <c r="A70" s="340"/>
      <c r="B70" s="341"/>
      <c r="C70" s="351"/>
      <c r="D70" s="352"/>
      <c r="E70" s="362"/>
      <c r="F70" s="360"/>
      <c r="G70" s="352"/>
    </row>
    <row r="71" spans="1:7" ht="34.5" customHeight="1" x14ac:dyDescent="0.3">
      <c r="A71" s="340"/>
      <c r="B71" s="341"/>
      <c r="C71" s="351"/>
      <c r="D71" s="352"/>
      <c r="E71" s="362"/>
      <c r="F71" s="360"/>
      <c r="G71" s="352"/>
    </row>
    <row r="72" spans="1:7" ht="34.5" customHeight="1" x14ac:dyDescent="0.3">
      <c r="A72" s="340"/>
      <c r="B72" s="341"/>
      <c r="C72" s="351"/>
      <c r="D72" s="352"/>
      <c r="E72" s="362"/>
      <c r="F72" s="360"/>
      <c r="G72" s="352"/>
    </row>
    <row r="73" spans="1:7" ht="34.5" customHeight="1" x14ac:dyDescent="0.3">
      <c r="A73" s="340"/>
      <c r="B73" s="341"/>
      <c r="C73" s="351"/>
      <c r="D73" s="352"/>
      <c r="E73" s="362"/>
      <c r="F73" s="360"/>
      <c r="G73" s="352"/>
    </row>
    <row r="74" spans="1:7" ht="34.5" customHeight="1" x14ac:dyDescent="0.3">
      <c r="A74" s="340"/>
      <c r="B74" s="341"/>
      <c r="C74" s="351"/>
      <c r="D74" s="352"/>
      <c r="E74" s="362"/>
      <c r="F74" s="360"/>
      <c r="G74" s="352"/>
    </row>
    <row r="75" spans="1:7" ht="34.5" customHeight="1" x14ac:dyDescent="0.3">
      <c r="A75" s="340"/>
      <c r="B75" s="341"/>
      <c r="C75" s="351"/>
      <c r="D75" s="352"/>
      <c r="E75" s="362"/>
      <c r="F75" s="360"/>
      <c r="G75" s="352"/>
    </row>
    <row r="76" spans="1:7" ht="34.5" customHeight="1" x14ac:dyDescent="0.3">
      <c r="A76" s="340"/>
      <c r="B76" s="341"/>
      <c r="C76" s="351"/>
      <c r="D76" s="352"/>
      <c r="E76" s="362"/>
      <c r="F76" s="360"/>
      <c r="G76" s="352"/>
    </row>
    <row r="77" spans="1:7" ht="34.5" customHeight="1" x14ac:dyDescent="0.3">
      <c r="A77" s="340"/>
      <c r="B77" s="341"/>
      <c r="C77" s="351"/>
      <c r="D77" s="352"/>
      <c r="E77" s="362"/>
      <c r="F77" s="360"/>
      <c r="G77" s="352"/>
    </row>
    <row r="78" spans="1:7" ht="34.5" customHeight="1" x14ac:dyDescent="0.3">
      <c r="A78" s="340"/>
      <c r="B78" s="341"/>
      <c r="C78" s="351"/>
      <c r="D78" s="352"/>
      <c r="E78" s="362"/>
      <c r="F78" s="360"/>
      <c r="G78" s="352"/>
    </row>
    <row r="79" spans="1:7" ht="34.5" customHeight="1" x14ac:dyDescent="0.3">
      <c r="A79" s="340"/>
      <c r="B79" s="341"/>
      <c r="C79" s="351"/>
      <c r="D79" s="352"/>
      <c r="E79" s="362"/>
      <c r="F79" s="360"/>
      <c r="G79" s="352"/>
    </row>
    <row r="80" spans="1:7" ht="34.5" customHeight="1" x14ac:dyDescent="0.3">
      <c r="A80" s="340"/>
      <c r="B80" s="341"/>
      <c r="C80" s="351"/>
      <c r="D80" s="352"/>
      <c r="E80" s="362"/>
      <c r="F80" s="360"/>
      <c r="G80" s="352"/>
    </row>
    <row r="81" spans="1:7" ht="34.5" customHeight="1" x14ac:dyDescent="0.3">
      <c r="A81" s="340"/>
      <c r="B81" s="341"/>
      <c r="C81" s="351"/>
      <c r="D81" s="352"/>
      <c r="E81" s="353"/>
      <c r="F81" s="360"/>
      <c r="G81" s="352"/>
    </row>
    <row r="82" spans="1:7" ht="34.5" customHeight="1" x14ac:dyDescent="0.3">
      <c r="A82" s="340"/>
      <c r="B82" s="341"/>
      <c r="C82" s="351"/>
      <c r="D82" s="352"/>
      <c r="E82" s="362"/>
      <c r="F82" s="360"/>
      <c r="G82" s="352"/>
    </row>
    <row r="83" spans="1:7" ht="34.5" customHeight="1" x14ac:dyDescent="0.3">
      <c r="A83" s="340"/>
      <c r="B83" s="341"/>
      <c r="C83" s="351"/>
      <c r="D83" s="352"/>
      <c r="E83" s="362"/>
      <c r="F83" s="360"/>
      <c r="G83" s="352"/>
    </row>
    <row r="84" spans="1:7" ht="56.25" customHeight="1" x14ac:dyDescent="0.3">
      <c r="A84" s="340"/>
      <c r="B84" s="341"/>
      <c r="C84" s="351"/>
      <c r="D84" s="352"/>
      <c r="E84" s="362"/>
      <c r="F84" s="360"/>
      <c r="G84" s="352"/>
    </row>
    <row r="85" spans="1:7" ht="34.5" customHeight="1" x14ac:dyDescent="0.3">
      <c r="A85" s="340"/>
      <c r="B85" s="341"/>
      <c r="C85" s="351"/>
      <c r="D85" s="352"/>
      <c r="E85" s="362"/>
      <c r="F85" s="360"/>
      <c r="G85" s="352"/>
    </row>
    <row r="86" spans="1:7" ht="34.5" customHeight="1" x14ac:dyDescent="0.3">
      <c r="A86" s="340"/>
      <c r="B86" s="341"/>
      <c r="C86" s="351"/>
      <c r="D86" s="352"/>
      <c r="E86" s="362"/>
      <c r="F86" s="360"/>
      <c r="G86" s="352"/>
    </row>
    <row r="87" spans="1:7" ht="34.5" customHeight="1" x14ac:dyDescent="0.3">
      <c r="A87" s="340"/>
      <c r="B87" s="341"/>
      <c r="C87" s="351"/>
      <c r="D87" s="352"/>
      <c r="E87" s="353"/>
      <c r="F87" s="360"/>
      <c r="G87" s="352"/>
    </row>
    <row r="88" spans="1:7" ht="34.5" customHeight="1" x14ac:dyDescent="0.3">
      <c r="A88" s="340"/>
      <c r="B88" s="341"/>
      <c r="C88" s="351"/>
      <c r="D88" s="352"/>
      <c r="E88" s="353"/>
      <c r="F88" s="360"/>
      <c r="G88" s="352"/>
    </row>
    <row r="89" spans="1:7" ht="34.5" customHeight="1" x14ac:dyDescent="0.3">
      <c r="A89" s="340"/>
      <c r="B89" s="341"/>
      <c r="C89" s="351"/>
      <c r="D89" s="352"/>
      <c r="E89" s="353"/>
      <c r="F89" s="360"/>
      <c r="G89" s="352"/>
    </row>
    <row r="90" spans="1:7" ht="34.5" customHeight="1" x14ac:dyDescent="0.3">
      <c r="A90" s="340"/>
      <c r="B90" s="341"/>
      <c r="C90" s="351"/>
      <c r="D90" s="352"/>
      <c r="E90" s="362"/>
      <c r="F90" s="360"/>
      <c r="G90" s="352"/>
    </row>
    <row r="91" spans="1:7" ht="34.5" customHeight="1" x14ac:dyDescent="0.3">
      <c r="A91" s="340"/>
      <c r="B91" s="341"/>
      <c r="C91" s="351"/>
      <c r="D91" s="352"/>
      <c r="E91" s="362"/>
      <c r="F91" s="360"/>
      <c r="G91" s="352"/>
    </row>
    <row r="92" spans="1:7" ht="34.5" customHeight="1" x14ac:dyDescent="0.3">
      <c r="A92" s="340"/>
      <c r="B92" s="341"/>
      <c r="C92" s="351"/>
      <c r="D92" s="352"/>
      <c r="E92" s="366"/>
      <c r="F92" s="360"/>
      <c r="G92" s="352"/>
    </row>
    <row r="93" spans="1:7" ht="34.5" customHeight="1" x14ac:dyDescent="0.3">
      <c r="A93" s="340"/>
      <c r="B93" s="341"/>
      <c r="C93" s="351"/>
      <c r="D93" s="352"/>
      <c r="E93" s="353"/>
      <c r="F93" s="360"/>
      <c r="G93" s="352"/>
    </row>
    <row r="94" spans="1:7" ht="34.5" customHeight="1" x14ac:dyDescent="0.3">
      <c r="A94" s="340"/>
      <c r="B94" s="341"/>
      <c r="C94" s="351"/>
      <c r="D94" s="352"/>
      <c r="E94" s="353"/>
      <c r="F94" s="360"/>
      <c r="G94" s="352"/>
    </row>
    <row r="95" spans="1:7" ht="34.5" customHeight="1" x14ac:dyDescent="0.3">
      <c r="A95" s="340"/>
      <c r="B95" s="341"/>
      <c r="C95" s="351"/>
      <c r="D95" s="352"/>
      <c r="E95" s="353"/>
      <c r="F95" s="360"/>
      <c r="G95" s="352"/>
    </row>
    <row r="96" spans="1:7" ht="34.5" customHeight="1" x14ac:dyDescent="0.3">
      <c r="A96" s="340"/>
      <c r="B96" s="341"/>
      <c r="C96" s="351"/>
      <c r="D96" s="352"/>
      <c r="E96" s="353"/>
      <c r="F96" s="360"/>
      <c r="G96" s="352"/>
    </row>
    <row r="97" spans="1:7" ht="34.5" customHeight="1" x14ac:dyDescent="0.3">
      <c r="A97" s="340"/>
      <c r="B97" s="341"/>
      <c r="C97" s="351"/>
      <c r="D97" s="352"/>
      <c r="E97" s="353"/>
      <c r="F97" s="360"/>
      <c r="G97" s="352"/>
    </row>
    <row r="98" spans="1:7" ht="34.5" customHeight="1" x14ac:dyDescent="0.3">
      <c r="A98" s="340"/>
      <c r="B98" s="341"/>
      <c r="C98" s="351"/>
      <c r="D98" s="352"/>
      <c r="E98" s="353"/>
      <c r="F98" s="360"/>
      <c r="G98" s="352"/>
    </row>
    <row r="99" spans="1:7" ht="34.5" customHeight="1" x14ac:dyDescent="0.3">
      <c r="A99" s="340"/>
      <c r="B99" s="341"/>
      <c r="C99" s="351"/>
      <c r="D99" s="352"/>
      <c r="E99" s="362"/>
      <c r="F99" s="360"/>
      <c r="G99" s="352"/>
    </row>
    <row r="100" spans="1:7" ht="34.5" customHeight="1" x14ac:dyDescent="0.3">
      <c r="A100" s="340"/>
      <c r="B100" s="341"/>
      <c r="C100" s="351"/>
      <c r="D100" s="352"/>
      <c r="E100" s="366"/>
      <c r="F100" s="360"/>
      <c r="G100" s="352"/>
    </row>
    <row r="101" spans="1:7" ht="34.5" customHeight="1" x14ac:dyDescent="0.3">
      <c r="A101" s="340"/>
      <c r="B101" s="341"/>
      <c r="C101" s="351"/>
      <c r="D101" s="352"/>
      <c r="E101" s="366"/>
      <c r="F101" s="360"/>
      <c r="G101" s="352"/>
    </row>
    <row r="102" spans="1:7" ht="34.5" customHeight="1" x14ac:dyDescent="0.3">
      <c r="A102" s="340"/>
      <c r="B102" s="341"/>
      <c r="C102" s="351"/>
      <c r="D102" s="352"/>
      <c r="E102" s="366"/>
      <c r="F102" s="360"/>
      <c r="G102" s="352"/>
    </row>
    <row r="103" spans="1:7" ht="34.5" customHeight="1" x14ac:dyDescent="0.3">
      <c r="A103" s="340"/>
      <c r="B103" s="341"/>
      <c r="C103" s="351"/>
      <c r="D103" s="352"/>
      <c r="E103" s="366"/>
      <c r="F103" s="360"/>
      <c r="G103" s="352"/>
    </row>
    <row r="104" spans="1:7" ht="34.5" customHeight="1" x14ac:dyDescent="0.3">
      <c r="A104" s="340"/>
      <c r="B104" s="341"/>
      <c r="C104" s="351"/>
      <c r="D104" s="352"/>
      <c r="E104" s="353"/>
      <c r="F104" s="360"/>
      <c r="G104" s="352"/>
    </row>
    <row r="105" spans="1:7" ht="51.75" customHeight="1" x14ac:dyDescent="0.3">
      <c r="A105" s="340"/>
      <c r="B105" s="341"/>
      <c r="C105" s="351"/>
      <c r="D105" s="352"/>
      <c r="E105" s="366"/>
      <c r="F105" s="360"/>
      <c r="G105" s="352"/>
    </row>
    <row r="106" spans="1:7" ht="51.75" customHeight="1" x14ac:dyDescent="0.3">
      <c r="A106" s="340"/>
      <c r="B106" s="341"/>
      <c r="C106" s="351"/>
      <c r="D106" s="352"/>
      <c r="E106" s="366"/>
      <c r="F106" s="360"/>
      <c r="G106" s="352"/>
    </row>
    <row r="107" spans="1:7" ht="51.75" customHeight="1" x14ac:dyDescent="0.3">
      <c r="A107" s="340"/>
      <c r="B107" s="341"/>
      <c r="C107" s="351"/>
      <c r="D107" s="352"/>
      <c r="E107" s="366"/>
      <c r="F107" s="360"/>
      <c r="G107" s="352"/>
    </row>
    <row r="108" spans="1:7" ht="34.5" customHeight="1" x14ac:dyDescent="0.3">
      <c r="A108" s="340"/>
      <c r="B108" s="341"/>
      <c r="C108" s="351"/>
      <c r="D108" s="352"/>
      <c r="E108" s="353"/>
      <c r="F108" s="360"/>
      <c r="G108" s="352"/>
    </row>
    <row r="109" spans="1:7" ht="52.5" customHeight="1" x14ac:dyDescent="0.3">
      <c r="A109" s="340"/>
      <c r="B109" s="341"/>
      <c r="C109" s="351"/>
      <c r="D109" s="352"/>
      <c r="E109" s="366"/>
      <c r="F109" s="360"/>
      <c r="G109" s="352"/>
    </row>
    <row r="110" spans="1:7" ht="52.5" customHeight="1" x14ac:dyDescent="0.3">
      <c r="A110" s="340"/>
      <c r="B110" s="341"/>
      <c r="C110" s="351"/>
      <c r="D110" s="352"/>
      <c r="E110" s="366"/>
      <c r="F110" s="360"/>
      <c r="G110" s="352"/>
    </row>
    <row r="111" spans="1:7" ht="52.5" customHeight="1" x14ac:dyDescent="0.3">
      <c r="A111" s="340"/>
      <c r="B111" s="341"/>
      <c r="C111" s="351"/>
      <c r="D111" s="352"/>
      <c r="E111" s="362"/>
      <c r="F111" s="360"/>
      <c r="G111" s="352"/>
    </row>
    <row r="112" spans="1:7" ht="52.5" customHeight="1" x14ac:dyDescent="0.3">
      <c r="A112" s="340"/>
      <c r="B112" s="341"/>
      <c r="C112" s="351"/>
      <c r="D112" s="352"/>
      <c r="E112" s="366"/>
      <c r="F112" s="360"/>
      <c r="G112" s="352"/>
    </row>
    <row r="113" spans="1:10" ht="52.5" customHeight="1" x14ac:dyDescent="0.3">
      <c r="A113" s="340"/>
      <c r="B113" s="341"/>
      <c r="C113" s="351"/>
      <c r="D113" s="352"/>
      <c r="E113" s="366"/>
      <c r="F113" s="360"/>
      <c r="G113" s="352"/>
    </row>
    <row r="114" spans="1:10" ht="34.5" customHeight="1" x14ac:dyDescent="0.3">
      <c r="A114" s="340"/>
      <c r="B114" s="341"/>
      <c r="C114" s="351"/>
      <c r="D114" s="352"/>
      <c r="E114" s="362"/>
      <c r="F114" s="363"/>
      <c r="G114" s="352"/>
    </row>
    <row r="115" spans="1:10" ht="25.5" customHeight="1" x14ac:dyDescent="0.3">
      <c r="A115" s="340"/>
      <c r="B115" s="341"/>
      <c r="C115" s="367"/>
      <c r="D115" s="368"/>
      <c r="E115" s="362"/>
      <c r="F115" s="363"/>
      <c r="G115" s="352"/>
    </row>
    <row r="116" spans="1:10" s="326" customFormat="1" ht="37.5" customHeight="1" x14ac:dyDescent="0.3">
      <c r="A116" s="1381"/>
      <c r="B116" s="1382"/>
      <c r="C116" s="369"/>
      <c r="D116" s="370"/>
      <c r="E116" s="371"/>
      <c r="F116" s="372"/>
      <c r="G116" s="348"/>
      <c r="H116" s="325"/>
      <c r="I116" s="325"/>
      <c r="J116" s="325"/>
    </row>
    <row r="117" spans="1:10" s="326" customFormat="1" ht="37.5" customHeight="1" x14ac:dyDescent="0.3">
      <c r="A117" s="373"/>
      <c r="B117" s="374"/>
      <c r="C117" s="1405"/>
      <c r="D117" s="1623"/>
      <c r="E117" s="1411"/>
      <c r="F117" s="1385"/>
      <c r="G117" s="375"/>
      <c r="H117" s="325"/>
      <c r="I117" s="325"/>
      <c r="J117" s="325"/>
    </row>
    <row r="118" spans="1:10" s="326" customFormat="1" ht="37.5" customHeight="1" x14ac:dyDescent="0.3">
      <c r="A118" s="373"/>
      <c r="B118" s="374"/>
      <c r="C118" s="1406"/>
      <c r="D118" s="1408"/>
      <c r="E118" s="1410"/>
      <c r="F118" s="1386"/>
      <c r="G118" s="375"/>
      <c r="H118" s="325"/>
      <c r="I118" s="325"/>
      <c r="J118" s="325"/>
    </row>
    <row r="119" spans="1:10" s="326" customFormat="1" ht="37.5" customHeight="1" x14ac:dyDescent="0.3">
      <c r="A119" s="373"/>
      <c r="B119" s="374"/>
      <c r="C119" s="1405"/>
      <c r="D119" s="1621"/>
      <c r="E119" s="1411"/>
      <c r="F119" s="1385"/>
      <c r="G119" s="375"/>
      <c r="H119" s="325"/>
      <c r="I119" s="325"/>
      <c r="J119" s="325"/>
    </row>
    <row r="120" spans="1:10" s="326" customFormat="1" ht="37.5" customHeight="1" x14ac:dyDescent="0.3">
      <c r="A120" s="373"/>
      <c r="B120" s="374"/>
      <c r="C120" s="1406"/>
      <c r="D120" s="1622"/>
      <c r="E120" s="1410"/>
      <c r="F120" s="1386"/>
      <c r="G120" s="375"/>
      <c r="H120" s="325"/>
      <c r="I120" s="325"/>
      <c r="J120" s="325"/>
    </row>
    <row r="121" spans="1:10" s="326" customFormat="1" ht="37.5" customHeight="1" x14ac:dyDescent="0.3">
      <c r="A121" s="373"/>
      <c r="B121" s="374"/>
      <c r="C121" s="1405"/>
      <c r="D121" s="1407"/>
      <c r="E121" s="1411"/>
      <c r="F121" s="1385"/>
      <c r="G121" s="375"/>
      <c r="H121" s="325"/>
      <c r="I121" s="325"/>
      <c r="J121" s="325"/>
    </row>
    <row r="122" spans="1:10" s="326" customFormat="1" ht="37.5" customHeight="1" x14ac:dyDescent="0.3">
      <c r="A122" s="373"/>
      <c r="B122" s="374"/>
      <c r="C122" s="1406"/>
      <c r="D122" s="1408"/>
      <c r="E122" s="1410"/>
      <c r="F122" s="1386"/>
      <c r="G122" s="375"/>
      <c r="H122" s="325"/>
      <c r="I122" s="325"/>
      <c r="J122" s="325"/>
    </row>
    <row r="123" spans="1:10" s="326" customFormat="1" ht="37.5" customHeight="1" x14ac:dyDescent="0.3">
      <c r="A123" s="373"/>
      <c r="B123" s="374"/>
      <c r="C123" s="1405"/>
      <c r="D123" s="1407"/>
      <c r="E123" s="1411"/>
      <c r="F123" s="1385"/>
      <c r="G123" s="375"/>
      <c r="H123" s="325"/>
      <c r="I123" s="325"/>
      <c r="J123" s="325"/>
    </row>
    <row r="124" spans="1:10" s="326" customFormat="1" ht="37.5" customHeight="1" x14ac:dyDescent="0.3">
      <c r="A124" s="373"/>
      <c r="B124" s="374"/>
      <c r="C124" s="1406"/>
      <c r="D124" s="1408"/>
      <c r="E124" s="1410"/>
      <c r="F124" s="1386"/>
      <c r="G124" s="375"/>
      <c r="H124" s="325"/>
      <c r="I124" s="325"/>
      <c r="J124" s="325"/>
    </row>
    <row r="125" spans="1:10" s="326" customFormat="1" ht="37.5" customHeight="1" x14ac:dyDescent="0.3">
      <c r="A125" s="373"/>
      <c r="B125" s="374"/>
      <c r="C125" s="1405"/>
      <c r="D125" s="1407"/>
      <c r="E125" s="1411"/>
      <c r="F125" s="1385"/>
      <c r="G125" s="375"/>
      <c r="H125" s="325"/>
      <c r="I125" s="325"/>
      <c r="J125" s="325"/>
    </row>
    <row r="126" spans="1:10" s="326" customFormat="1" ht="37.5" customHeight="1" x14ac:dyDescent="0.3">
      <c r="A126" s="373"/>
      <c r="B126" s="374"/>
      <c r="C126" s="1406"/>
      <c r="D126" s="1408"/>
      <c r="E126" s="1410"/>
      <c r="F126" s="1386"/>
      <c r="G126" s="375"/>
      <c r="H126" s="325"/>
      <c r="I126" s="325"/>
      <c r="J126" s="325"/>
    </row>
    <row r="127" spans="1:10" s="326" customFormat="1" ht="37.5" customHeight="1" x14ac:dyDescent="0.3">
      <c r="A127" s="373"/>
      <c r="B127" s="374"/>
      <c r="C127" s="1405"/>
      <c r="D127" s="1407"/>
      <c r="E127" s="1411"/>
      <c r="F127" s="1385"/>
      <c r="G127" s="375"/>
      <c r="H127" s="325"/>
      <c r="I127" s="325"/>
      <c r="J127" s="325"/>
    </row>
    <row r="128" spans="1:10" s="326" customFormat="1" ht="37.5" customHeight="1" x14ac:dyDescent="0.3">
      <c r="A128" s="373"/>
      <c r="B128" s="374"/>
      <c r="C128" s="1406"/>
      <c r="D128" s="1408"/>
      <c r="E128" s="1410"/>
      <c r="F128" s="1386"/>
      <c r="G128" s="375"/>
      <c r="H128" s="325"/>
      <c r="I128" s="325"/>
      <c r="J128" s="325"/>
    </row>
    <row r="129" spans="1:10" s="326" customFormat="1" ht="37.5" customHeight="1" x14ac:dyDescent="0.3">
      <c r="A129" s="373"/>
      <c r="B129" s="374"/>
      <c r="C129" s="1399"/>
      <c r="D129" s="1407"/>
      <c r="E129" s="1411"/>
      <c r="F129" s="1385"/>
      <c r="G129" s="375"/>
      <c r="H129" s="325"/>
      <c r="I129" s="325"/>
      <c r="J129" s="325"/>
    </row>
    <row r="130" spans="1:10" s="326" customFormat="1" ht="37.5" customHeight="1" x14ac:dyDescent="0.3">
      <c r="A130" s="373"/>
      <c r="B130" s="374"/>
      <c r="C130" s="1406"/>
      <c r="D130" s="1408"/>
      <c r="E130" s="1410"/>
      <c r="F130" s="1386"/>
      <c r="G130" s="375"/>
      <c r="H130" s="325"/>
      <c r="I130" s="325"/>
      <c r="J130" s="325"/>
    </row>
    <row r="131" spans="1:10" s="326" customFormat="1" ht="37.5" customHeight="1" x14ac:dyDescent="0.3">
      <c r="A131" s="373"/>
      <c r="B131" s="374"/>
      <c r="C131" s="1405"/>
      <c r="D131" s="1407"/>
      <c r="E131" s="1411"/>
      <c r="F131" s="1385"/>
      <c r="G131" s="375"/>
      <c r="H131" s="325"/>
      <c r="I131" s="325"/>
      <c r="J131" s="325"/>
    </row>
    <row r="132" spans="1:10" s="326" customFormat="1" ht="37.5" customHeight="1" x14ac:dyDescent="0.3">
      <c r="A132" s="373"/>
      <c r="B132" s="374"/>
      <c r="C132" s="1406"/>
      <c r="D132" s="1408"/>
      <c r="E132" s="1410"/>
      <c r="F132" s="1386"/>
      <c r="G132" s="375"/>
      <c r="H132" s="325"/>
      <c r="I132" s="325"/>
      <c r="J132" s="325"/>
    </row>
    <row r="133" spans="1:10" s="326" customFormat="1" ht="37.5" customHeight="1" x14ac:dyDescent="0.3">
      <c r="A133" s="373"/>
      <c r="B133" s="374"/>
      <c r="C133" s="1405"/>
      <c r="D133" s="1407"/>
      <c r="E133" s="1411"/>
      <c r="F133" s="1385"/>
      <c r="G133" s="375"/>
      <c r="H133" s="325"/>
      <c r="I133" s="325"/>
      <c r="J133" s="325"/>
    </row>
    <row r="134" spans="1:10" ht="24.75" customHeight="1" x14ac:dyDescent="0.3">
      <c r="A134" s="340"/>
      <c r="B134" s="341"/>
      <c r="C134" s="1406"/>
      <c r="D134" s="1408"/>
      <c r="E134" s="1410"/>
      <c r="F134" s="1386"/>
      <c r="G134" s="1633"/>
    </row>
    <row r="135" spans="1:10" ht="24.75" customHeight="1" x14ac:dyDescent="0.3">
      <c r="A135" s="340"/>
      <c r="B135" s="341"/>
      <c r="C135" s="1405"/>
      <c r="D135" s="1407"/>
      <c r="E135" s="1409"/>
      <c r="F135" s="1385"/>
      <c r="G135" s="1634"/>
    </row>
    <row r="136" spans="1:10" ht="24.75" customHeight="1" x14ac:dyDescent="0.3">
      <c r="A136" s="340"/>
      <c r="B136" s="341"/>
      <c r="C136" s="1406"/>
      <c r="D136" s="1408"/>
      <c r="E136" s="1410"/>
      <c r="F136" s="1386"/>
      <c r="G136" s="1633"/>
    </row>
    <row r="137" spans="1:10" ht="24.75" customHeight="1" x14ac:dyDescent="0.3">
      <c r="A137" s="340"/>
      <c r="B137" s="341"/>
      <c r="C137" s="1405"/>
      <c r="D137" s="1407"/>
      <c r="E137" s="1409"/>
      <c r="F137" s="1385"/>
      <c r="G137" s="1634"/>
    </row>
    <row r="138" spans="1:10" ht="24.75" customHeight="1" x14ac:dyDescent="0.3">
      <c r="A138" s="340"/>
      <c r="B138" s="341"/>
      <c r="C138" s="1406"/>
      <c r="D138" s="1408"/>
      <c r="E138" s="1410"/>
      <c r="F138" s="1386"/>
      <c r="G138" s="1633"/>
    </row>
    <row r="139" spans="1:10" ht="24.75" customHeight="1" x14ac:dyDescent="0.3">
      <c r="A139" s="340"/>
      <c r="B139" s="341"/>
      <c r="C139" s="1405"/>
      <c r="D139" s="1407"/>
      <c r="E139" s="1409"/>
      <c r="F139" s="1385"/>
      <c r="G139" s="1634"/>
    </row>
    <row r="140" spans="1:10" ht="24.75" customHeight="1" x14ac:dyDescent="0.3">
      <c r="A140" s="340"/>
      <c r="B140" s="341"/>
      <c r="C140" s="1406"/>
      <c r="D140" s="1408"/>
      <c r="E140" s="1410"/>
      <c r="F140" s="1386"/>
      <c r="G140" s="1633"/>
    </row>
    <row r="141" spans="1:10" ht="24.75" customHeight="1" x14ac:dyDescent="0.3">
      <c r="A141" s="340"/>
      <c r="B141" s="341"/>
      <c r="C141" s="1399"/>
      <c r="D141" s="1407"/>
      <c r="E141" s="1409"/>
      <c r="F141" s="1635"/>
      <c r="G141" s="1634"/>
    </row>
    <row r="142" spans="1:10" ht="24.75" customHeight="1" x14ac:dyDescent="0.3">
      <c r="A142" s="340"/>
      <c r="B142" s="341"/>
      <c r="C142" s="1406"/>
      <c r="D142" s="1408"/>
      <c r="E142" s="1410"/>
      <c r="F142" s="1386"/>
      <c r="G142" s="1633"/>
    </row>
    <row r="143" spans="1:10" ht="24.75" customHeight="1" x14ac:dyDescent="0.3">
      <c r="A143" s="340"/>
      <c r="B143" s="341"/>
      <c r="C143" s="1405"/>
      <c r="D143" s="1407"/>
      <c r="E143" s="1636"/>
      <c r="F143" s="1635"/>
      <c r="G143" s="1634"/>
    </row>
    <row r="144" spans="1:10" ht="24.75" customHeight="1" x14ac:dyDescent="0.3">
      <c r="A144" s="340"/>
      <c r="B144" s="341"/>
      <c r="C144" s="1406"/>
      <c r="D144" s="1408"/>
      <c r="E144" s="1637"/>
      <c r="F144" s="1386"/>
      <c r="G144" s="1633"/>
    </row>
    <row r="145" spans="1:10" ht="24.75" customHeight="1" x14ac:dyDescent="0.3">
      <c r="A145" s="340"/>
      <c r="B145" s="341"/>
      <c r="C145" s="1399"/>
      <c r="D145" s="1407"/>
      <c r="E145" s="1636"/>
      <c r="F145" s="1635"/>
      <c r="G145" s="1634"/>
    </row>
    <row r="146" spans="1:10" ht="24.75" customHeight="1" x14ac:dyDescent="0.3">
      <c r="A146" s="340"/>
      <c r="B146" s="341"/>
      <c r="C146" s="1406"/>
      <c r="D146" s="1408"/>
      <c r="E146" s="1637"/>
      <c r="F146" s="1386"/>
      <c r="G146" s="1633"/>
    </row>
    <row r="147" spans="1:10" ht="24.75" customHeight="1" x14ac:dyDescent="0.3">
      <c r="A147" s="340"/>
      <c r="B147" s="341"/>
      <c r="C147" s="1395"/>
      <c r="D147" s="1639"/>
      <c r="E147" s="1402"/>
      <c r="F147" s="1383"/>
      <c r="G147" s="1634"/>
    </row>
    <row r="148" spans="1:10" ht="24.75" customHeight="1" x14ac:dyDescent="0.3">
      <c r="A148" s="340"/>
      <c r="B148" s="341"/>
      <c r="C148" s="1638"/>
      <c r="D148" s="1640"/>
      <c r="E148" s="1641"/>
      <c r="F148" s="1384"/>
      <c r="G148" s="1633"/>
    </row>
    <row r="149" spans="1:10" ht="24.75" customHeight="1" x14ac:dyDescent="0.3">
      <c r="A149" s="340"/>
      <c r="B149" s="341"/>
      <c r="C149" s="376"/>
      <c r="D149" s="377"/>
      <c r="E149" s="378"/>
      <c r="F149" s="428"/>
      <c r="G149" s="1634"/>
    </row>
    <row r="150" spans="1:10" ht="25.5" customHeight="1" x14ac:dyDescent="0.3">
      <c r="A150" s="340"/>
      <c r="B150" s="341"/>
      <c r="C150" s="379"/>
      <c r="D150" s="380"/>
      <c r="E150" s="381"/>
      <c r="F150" s="382"/>
      <c r="G150" s="359"/>
    </row>
    <row r="151" spans="1:10" s="326" customFormat="1" ht="34.5" customHeight="1" x14ac:dyDescent="0.3">
      <c r="A151" s="1381"/>
      <c r="B151" s="1382"/>
      <c r="C151" s="383"/>
      <c r="D151" s="384"/>
      <c r="E151" s="385"/>
      <c r="F151" s="386"/>
      <c r="G151" s="387"/>
      <c r="H151" s="325"/>
      <c r="I151" s="325"/>
      <c r="J151" s="325"/>
    </row>
    <row r="152" spans="1:10" ht="32.25" customHeight="1" x14ac:dyDescent="0.3">
      <c r="A152" s="340"/>
      <c r="B152" s="341"/>
      <c r="C152" s="379"/>
      <c r="D152" s="388"/>
      <c r="E152" s="381"/>
      <c r="F152" s="354"/>
      <c r="G152" s="355"/>
    </row>
    <row r="153" spans="1:10" ht="32.25" customHeight="1" x14ac:dyDescent="0.3">
      <c r="A153" s="340"/>
      <c r="B153" s="341"/>
      <c r="C153" s="379"/>
      <c r="D153" s="380"/>
      <c r="E153" s="381"/>
      <c r="F153" s="354"/>
      <c r="G153" s="355"/>
    </row>
    <row r="154" spans="1:10" ht="32.25" customHeight="1" x14ac:dyDescent="0.3">
      <c r="A154" s="340"/>
      <c r="B154" s="341"/>
      <c r="C154" s="342"/>
      <c r="D154" s="380"/>
      <c r="E154" s="389"/>
      <c r="F154" s="354"/>
      <c r="G154" s="355"/>
    </row>
    <row r="155" spans="1:10" ht="25.5" customHeight="1" x14ac:dyDescent="0.3">
      <c r="A155" s="340"/>
      <c r="B155" s="341"/>
      <c r="C155" s="390"/>
      <c r="D155" s="391"/>
      <c r="E155" s="389"/>
      <c r="F155" s="345"/>
      <c r="G155" s="346"/>
    </row>
    <row r="156" spans="1:10" s="326" customFormat="1" ht="25.5" customHeight="1" x14ac:dyDescent="0.3">
      <c r="A156" s="1381"/>
      <c r="B156" s="1382"/>
      <c r="C156" s="429"/>
      <c r="D156" s="430"/>
      <c r="E156" s="431"/>
      <c r="F156" s="432"/>
      <c r="G156" s="433"/>
      <c r="H156" s="325"/>
      <c r="I156" s="325"/>
      <c r="J156" s="325"/>
    </row>
    <row r="157" spans="1:10" ht="25.5" customHeight="1" x14ac:dyDescent="0.3">
      <c r="A157" s="340"/>
      <c r="B157" s="341"/>
      <c r="C157" s="434"/>
      <c r="D157" s="435"/>
      <c r="E157" s="434"/>
      <c r="F157" s="436"/>
      <c r="G157" s="393"/>
    </row>
    <row r="158" spans="1:10" ht="33.75" customHeight="1" x14ac:dyDescent="0.3">
      <c r="A158" s="340"/>
      <c r="B158" s="341"/>
      <c r="C158" s="434"/>
      <c r="D158" s="435"/>
      <c r="E158" s="434"/>
      <c r="F158" s="436"/>
      <c r="G158" s="393"/>
    </row>
    <row r="159" spans="1:10" ht="42" customHeight="1" x14ac:dyDescent="0.3">
      <c r="A159" s="340"/>
      <c r="B159" s="341"/>
      <c r="C159" s="434"/>
      <c r="D159" s="435"/>
      <c r="E159" s="434"/>
      <c r="F159" s="436"/>
      <c r="G159" s="393"/>
    </row>
    <row r="160" spans="1:10" ht="25.5" customHeight="1" x14ac:dyDescent="0.3">
      <c r="A160" s="340"/>
      <c r="B160" s="341"/>
      <c r="C160" s="434"/>
      <c r="D160" s="435"/>
      <c r="E160" s="434"/>
      <c r="F160" s="436"/>
      <c r="G160" s="393"/>
    </row>
    <row r="161" spans="1:10" ht="36" customHeight="1" x14ac:dyDescent="0.3">
      <c r="A161" s="340"/>
      <c r="B161" s="341"/>
      <c r="C161" s="434"/>
      <c r="D161" s="435"/>
      <c r="E161" s="434"/>
      <c r="F161" s="436"/>
      <c r="G161" s="393"/>
    </row>
    <row r="162" spans="1:10" ht="36" customHeight="1" x14ac:dyDescent="0.3">
      <c r="A162" s="340"/>
      <c r="B162" s="341"/>
      <c r="C162" s="434"/>
      <c r="D162" s="435"/>
      <c r="E162" s="434"/>
      <c r="F162" s="436"/>
      <c r="G162" s="393"/>
    </row>
    <row r="163" spans="1:10" ht="36" customHeight="1" x14ac:dyDescent="0.3">
      <c r="A163" s="340"/>
      <c r="B163" s="341"/>
      <c r="C163" s="434"/>
      <c r="D163" s="435"/>
      <c r="E163" s="434"/>
      <c r="F163" s="436"/>
      <c r="G163" s="393"/>
    </row>
    <row r="164" spans="1:10" ht="36" customHeight="1" x14ac:dyDescent="0.3">
      <c r="A164" s="340"/>
      <c r="B164" s="341"/>
      <c r="C164" s="434"/>
      <c r="D164" s="435"/>
      <c r="E164" s="434"/>
      <c r="F164" s="436"/>
      <c r="G164" s="393"/>
    </row>
    <row r="165" spans="1:10" ht="36" customHeight="1" x14ac:dyDescent="0.3">
      <c r="A165" s="340"/>
      <c r="B165" s="341"/>
      <c r="C165" s="434"/>
      <c r="D165" s="435"/>
      <c r="E165" s="434"/>
      <c r="F165" s="436"/>
      <c r="G165" s="393"/>
    </row>
    <row r="166" spans="1:10" ht="36" customHeight="1" x14ac:dyDescent="0.3">
      <c r="A166" s="340"/>
      <c r="B166" s="341"/>
      <c r="C166" s="434"/>
      <c r="D166" s="435"/>
      <c r="E166" s="434"/>
      <c r="F166" s="436"/>
      <c r="G166" s="393"/>
    </row>
    <row r="167" spans="1:10" ht="36" customHeight="1" x14ac:dyDescent="0.3">
      <c r="A167" s="340"/>
      <c r="B167" s="341"/>
      <c r="C167" s="434"/>
      <c r="D167" s="435"/>
      <c r="E167" s="434"/>
      <c r="F167" s="436"/>
      <c r="G167" s="393"/>
    </row>
    <row r="168" spans="1:10" ht="36" customHeight="1" x14ac:dyDescent="0.3">
      <c r="A168" s="340"/>
      <c r="B168" s="341"/>
      <c r="C168" s="434"/>
      <c r="D168" s="435"/>
      <c r="E168" s="434"/>
      <c r="F168" s="436"/>
      <c r="G168" s="393"/>
    </row>
    <row r="169" spans="1:10" ht="36" customHeight="1" x14ac:dyDescent="0.3">
      <c r="A169" s="340"/>
      <c r="B169" s="341"/>
      <c r="C169" s="434"/>
      <c r="D169" s="435"/>
      <c r="E169" s="434"/>
      <c r="F169" s="437"/>
      <c r="G169" s="393"/>
    </row>
    <row r="170" spans="1:10" ht="36" customHeight="1" x14ac:dyDescent="0.3">
      <c r="A170" s="340"/>
      <c r="B170" s="341"/>
      <c r="C170" s="434"/>
      <c r="D170" s="435"/>
      <c r="E170" s="434"/>
      <c r="F170" s="437"/>
      <c r="G170" s="393"/>
    </row>
    <row r="171" spans="1:10" ht="36" customHeight="1" x14ac:dyDescent="0.3">
      <c r="A171" s="340"/>
      <c r="B171" s="341"/>
      <c r="C171" s="434"/>
      <c r="D171" s="435"/>
      <c r="E171" s="434"/>
      <c r="F171" s="437"/>
      <c r="G171" s="393"/>
    </row>
    <row r="172" spans="1:10" x14ac:dyDescent="0.3">
      <c r="A172" s="340"/>
      <c r="B172" s="341"/>
      <c r="C172" s="434"/>
      <c r="D172" s="435"/>
      <c r="E172" s="434"/>
      <c r="F172" s="437"/>
      <c r="G172" s="393"/>
    </row>
    <row r="173" spans="1:10" ht="25.5" customHeight="1" x14ac:dyDescent="0.3">
      <c r="A173" s="743"/>
      <c r="B173" s="744"/>
      <c r="C173" s="745"/>
      <c r="D173" s="746"/>
      <c r="E173" s="745"/>
      <c r="F173" s="747"/>
      <c r="G173" s="748"/>
    </row>
    <row r="174" spans="1:10" s="326" customFormat="1" ht="39.75" customHeight="1" x14ac:dyDescent="0.3">
      <c r="A174" s="1642"/>
      <c r="B174" s="1643"/>
      <c r="C174" s="751"/>
      <c r="D174" s="752"/>
      <c r="E174" s="753"/>
      <c r="F174" s="752"/>
      <c r="G174" s="754"/>
      <c r="H174" s="325"/>
      <c r="I174" s="325"/>
      <c r="J174" s="325"/>
    </row>
    <row r="175" spans="1:10" s="326" customFormat="1" ht="33.75" customHeight="1" x14ac:dyDescent="0.3">
      <c r="A175" s="755"/>
      <c r="B175" s="756"/>
      <c r="C175" s="757"/>
      <c r="D175" s="758"/>
      <c r="E175" s="759"/>
      <c r="F175" s="758"/>
      <c r="G175" s="760"/>
      <c r="H175" s="325"/>
      <c r="I175" s="325"/>
      <c r="J175" s="325"/>
    </row>
    <row r="176" spans="1:10" s="326" customFormat="1" ht="35.25" customHeight="1" x14ac:dyDescent="0.3">
      <c r="A176" s="709"/>
      <c r="B176" s="710"/>
      <c r="C176" s="351"/>
      <c r="D176" s="761"/>
      <c r="E176" s="762"/>
      <c r="F176" s="761"/>
      <c r="G176" s="496"/>
      <c r="H176" s="325"/>
      <c r="I176" s="325"/>
      <c r="J176" s="325"/>
    </row>
    <row r="177" spans="1:12" s="326" customFormat="1" ht="34.5" customHeight="1" x14ac:dyDescent="0.3">
      <c r="A177" s="709"/>
      <c r="B177" s="710"/>
      <c r="C177" s="351"/>
      <c r="D177" s="761"/>
      <c r="E177" s="762"/>
      <c r="F177" s="761"/>
      <c r="G177" s="496"/>
      <c r="H177" s="325"/>
      <c r="I177" s="325"/>
      <c r="J177" s="325"/>
    </row>
    <row r="178" spans="1:12" s="326" customFormat="1" ht="17.25" customHeight="1" x14ac:dyDescent="0.3">
      <c r="A178" s="709"/>
      <c r="B178" s="710"/>
      <c r="C178" s="351"/>
      <c r="D178" s="761"/>
      <c r="E178" s="762"/>
      <c r="F178" s="761"/>
      <c r="G178" s="496"/>
      <c r="H178" s="325"/>
      <c r="I178" s="325"/>
      <c r="J178" s="325"/>
    </row>
    <row r="179" spans="1:12" s="326" customFormat="1" ht="34.5" customHeight="1" x14ac:dyDescent="0.3">
      <c r="A179" s="709"/>
      <c r="B179" s="710"/>
      <c r="C179" s="351"/>
      <c r="D179" s="761"/>
      <c r="E179" s="762"/>
      <c r="F179" s="761"/>
      <c r="G179" s="496"/>
      <c r="H179" s="325"/>
      <c r="I179" s="325"/>
      <c r="J179" s="325"/>
    </row>
    <row r="180" spans="1:12" s="326" customFormat="1" ht="34.5" customHeight="1" x14ac:dyDescent="0.3">
      <c r="A180" s="709"/>
      <c r="B180" s="710"/>
      <c r="C180" s="351"/>
      <c r="D180" s="761"/>
      <c r="E180" s="762"/>
      <c r="F180" s="761"/>
      <c r="G180" s="496"/>
      <c r="H180" s="325"/>
      <c r="I180" s="325"/>
      <c r="J180" s="325"/>
    </row>
    <row r="181" spans="1:12" s="326" customFormat="1" ht="34.5" customHeight="1" x14ac:dyDescent="0.3">
      <c r="A181" s="709"/>
      <c r="B181" s="710"/>
      <c r="C181" s="351"/>
      <c r="D181" s="761"/>
      <c r="E181" s="762"/>
      <c r="F181" s="761"/>
      <c r="G181" s="496"/>
      <c r="H181" s="325"/>
      <c r="I181" s="325"/>
      <c r="J181" s="325"/>
    </row>
    <row r="182" spans="1:12" s="326" customFormat="1" ht="34.5" customHeight="1" x14ac:dyDescent="0.3">
      <c r="A182" s="709"/>
      <c r="B182" s="710"/>
      <c r="C182" s="351"/>
      <c r="D182" s="761"/>
      <c r="E182" s="762"/>
      <c r="F182" s="761"/>
      <c r="G182" s="496"/>
      <c r="H182" s="325"/>
      <c r="I182" s="325"/>
      <c r="J182" s="325"/>
    </row>
    <row r="183" spans="1:12" s="326" customFormat="1" ht="17.25" customHeight="1" x14ac:dyDescent="0.3">
      <c r="A183" s="763"/>
      <c r="B183" s="764"/>
      <c r="C183" s="765"/>
      <c r="D183" s="766"/>
      <c r="E183" s="767"/>
      <c r="F183" s="766"/>
      <c r="G183" s="768"/>
      <c r="H183" s="325"/>
      <c r="I183" s="325"/>
      <c r="J183" s="325"/>
    </row>
    <row r="184" spans="1:12" s="326" customFormat="1" ht="31.5" customHeight="1" x14ac:dyDescent="0.3">
      <c r="A184" s="1644"/>
      <c r="B184" s="1645"/>
      <c r="C184" s="773"/>
      <c r="D184" s="774"/>
      <c r="E184" s="775"/>
      <c r="F184" s="776"/>
      <c r="G184" s="777"/>
      <c r="H184" s="325"/>
      <c r="I184" s="325"/>
      <c r="J184" s="325"/>
      <c r="L184" s="396"/>
    </row>
    <row r="185" spans="1:12" ht="31.5" customHeight="1" x14ac:dyDescent="0.3">
      <c r="A185" s="749"/>
      <c r="B185" s="750"/>
      <c r="C185" s="769"/>
      <c r="D185" s="770"/>
      <c r="E185" s="771"/>
      <c r="F185" s="772"/>
      <c r="G185" s="772"/>
      <c r="L185" s="394"/>
    </row>
    <row r="186" spans="1:12" ht="31.5" customHeight="1" x14ac:dyDescent="0.3">
      <c r="A186" s="340"/>
      <c r="B186" s="341"/>
      <c r="C186" s="356"/>
      <c r="D186" s="357"/>
      <c r="E186" s="362"/>
      <c r="F186" s="358"/>
      <c r="G186" s="358"/>
      <c r="L186" s="394"/>
    </row>
    <row r="187" spans="1:12" ht="31.5" customHeight="1" x14ac:dyDescent="0.3">
      <c r="A187" s="340"/>
      <c r="B187" s="341"/>
      <c r="C187" s="356"/>
      <c r="D187" s="357"/>
      <c r="E187" s="362"/>
      <c r="F187" s="358"/>
      <c r="G187" s="358"/>
      <c r="L187" s="394"/>
    </row>
    <row r="188" spans="1:12" ht="31.5" customHeight="1" x14ac:dyDescent="0.3">
      <c r="A188" s="340"/>
      <c r="B188" s="341"/>
      <c r="C188" s="356"/>
      <c r="D188" s="357"/>
      <c r="E188" s="362"/>
      <c r="F188" s="358"/>
      <c r="G188" s="358"/>
      <c r="L188" s="394"/>
    </row>
    <row r="189" spans="1:12" ht="31.5" customHeight="1" x14ac:dyDescent="0.3">
      <c r="A189" s="340"/>
      <c r="B189" s="341"/>
      <c r="C189" s="422"/>
      <c r="D189" s="423"/>
      <c r="E189" s="424"/>
      <c r="F189" s="425"/>
      <c r="G189" s="358"/>
      <c r="L189" s="394"/>
    </row>
    <row r="190" spans="1:12" ht="31.5" customHeight="1" x14ac:dyDescent="0.3">
      <c r="A190" s="340"/>
      <c r="B190" s="341"/>
      <c r="C190" s="422"/>
      <c r="D190" s="423"/>
      <c r="E190" s="424"/>
      <c r="F190" s="425"/>
      <c r="G190" s="358"/>
      <c r="L190" s="394"/>
    </row>
    <row r="191" spans="1:12" ht="31.5" customHeight="1" x14ac:dyDescent="0.3">
      <c r="A191" s="340"/>
      <c r="B191" s="341"/>
      <c r="C191" s="422"/>
      <c r="D191" s="423"/>
      <c r="E191" s="424"/>
      <c r="F191" s="425"/>
      <c r="G191" s="358"/>
      <c r="L191" s="394"/>
    </row>
    <row r="192" spans="1:12" ht="31.5" customHeight="1" x14ac:dyDescent="0.3">
      <c r="A192" s="340"/>
      <c r="B192" s="341"/>
      <c r="C192" s="422"/>
      <c r="D192" s="423"/>
      <c r="E192" s="424"/>
      <c r="F192" s="425"/>
      <c r="G192" s="358"/>
      <c r="L192" s="394"/>
    </row>
    <row r="193" spans="1:12" ht="31.5" customHeight="1" x14ac:dyDescent="0.3">
      <c r="A193" s="340"/>
      <c r="B193" s="341"/>
      <c r="C193" s="422"/>
      <c r="D193" s="423"/>
      <c r="E193" s="424"/>
      <c r="F193" s="425"/>
      <c r="G193" s="358"/>
      <c r="L193" s="394"/>
    </row>
    <row r="194" spans="1:12" ht="30" customHeight="1" x14ac:dyDescent="0.3">
      <c r="A194" s="340"/>
      <c r="B194" s="341"/>
      <c r="C194" s="422"/>
      <c r="D194" s="423"/>
      <c r="E194" s="424"/>
      <c r="F194" s="425"/>
      <c r="G194" s="358"/>
      <c r="L194" s="394"/>
    </row>
    <row r="195" spans="1:12" ht="30" customHeight="1" x14ac:dyDescent="0.3">
      <c r="A195" s="340"/>
      <c r="B195" s="341"/>
      <c r="C195" s="422"/>
      <c r="D195" s="423"/>
      <c r="E195" s="424"/>
      <c r="F195" s="425"/>
      <c r="G195" s="358"/>
      <c r="L195" s="394"/>
    </row>
    <row r="196" spans="1:12" ht="30" customHeight="1" x14ac:dyDescent="0.3">
      <c r="A196" s="340"/>
      <c r="B196" s="341"/>
      <c r="C196" s="422"/>
      <c r="D196" s="423"/>
      <c r="E196" s="424"/>
      <c r="F196" s="425"/>
      <c r="G196" s="358"/>
      <c r="L196" s="394"/>
    </row>
    <row r="197" spans="1:12" ht="30" customHeight="1" x14ac:dyDescent="0.3">
      <c r="A197" s="340"/>
      <c r="B197" s="341"/>
      <c r="C197" s="397"/>
      <c r="D197" s="398"/>
      <c r="E197" s="349"/>
      <c r="F197" s="399"/>
      <c r="G197" s="358"/>
      <c r="L197" s="394"/>
    </row>
    <row r="198" spans="1:12" ht="33.75" customHeight="1" x14ac:dyDescent="0.3">
      <c r="A198" s="340"/>
      <c r="B198" s="341"/>
      <c r="C198" s="422"/>
      <c r="D198" s="299"/>
      <c r="E198" s="298"/>
      <c r="F198" s="425"/>
      <c r="G198" s="358"/>
      <c r="L198" s="394"/>
    </row>
    <row r="199" spans="1:12" ht="33.75" customHeight="1" x14ac:dyDescent="0.3">
      <c r="A199" s="340"/>
      <c r="B199" s="341"/>
      <c r="C199" s="422"/>
      <c r="D199" s="299"/>
      <c r="E199" s="298"/>
      <c r="F199" s="425"/>
      <c r="G199" s="358"/>
      <c r="L199" s="394"/>
    </row>
    <row r="200" spans="1:12" ht="33.75" customHeight="1" x14ac:dyDescent="0.3">
      <c r="A200" s="340"/>
      <c r="B200" s="341"/>
      <c r="C200" s="422"/>
      <c r="D200" s="299"/>
      <c r="E200" s="298"/>
      <c r="F200" s="425"/>
      <c r="G200" s="358"/>
      <c r="L200" s="394"/>
    </row>
    <row r="201" spans="1:12" ht="33.75" customHeight="1" x14ac:dyDescent="0.3">
      <c r="A201" s="340"/>
      <c r="B201" s="341"/>
      <c r="C201" s="422"/>
      <c r="D201" s="299"/>
      <c r="E201" s="424"/>
      <c r="F201" s="425"/>
      <c r="G201" s="358"/>
      <c r="L201" s="394"/>
    </row>
    <row r="202" spans="1:12" ht="33.75" customHeight="1" x14ac:dyDescent="0.3">
      <c r="A202" s="340"/>
      <c r="B202" s="341"/>
      <c r="C202" s="422"/>
      <c r="D202" s="299"/>
      <c r="E202" s="298"/>
      <c r="F202" s="425"/>
      <c r="G202" s="358"/>
      <c r="L202" s="394"/>
    </row>
    <row r="203" spans="1:12" ht="33.75" customHeight="1" x14ac:dyDescent="0.3">
      <c r="A203" s="340"/>
      <c r="B203" s="341"/>
      <c r="C203" s="422"/>
      <c r="D203" s="299"/>
      <c r="E203" s="298"/>
      <c r="F203" s="425"/>
      <c r="G203" s="358"/>
      <c r="L203" s="394"/>
    </row>
    <row r="204" spans="1:12" ht="33.75" customHeight="1" x14ac:dyDescent="0.3">
      <c r="A204" s="340"/>
      <c r="B204" s="341"/>
      <c r="C204" s="422"/>
      <c r="D204" s="299"/>
      <c r="E204" s="298"/>
      <c r="F204" s="425"/>
      <c r="G204" s="358"/>
      <c r="L204" s="394"/>
    </row>
    <row r="205" spans="1:12" ht="33.75" customHeight="1" x14ac:dyDescent="0.3">
      <c r="A205" s="340"/>
      <c r="B205" s="341"/>
      <c r="C205" s="422"/>
      <c r="D205" s="299"/>
      <c r="E205" s="298"/>
      <c r="F205" s="425"/>
      <c r="G205" s="358"/>
      <c r="L205" s="394"/>
    </row>
    <row r="206" spans="1:12" ht="33.75" customHeight="1" x14ac:dyDescent="0.3">
      <c r="A206" s="340"/>
      <c r="B206" s="341"/>
      <c r="C206" s="422"/>
      <c r="D206" s="299"/>
      <c r="E206" s="298"/>
      <c r="F206" s="425"/>
      <c r="G206" s="358"/>
      <c r="L206" s="394"/>
    </row>
    <row r="207" spans="1:12" ht="33.75" customHeight="1" x14ac:dyDescent="0.3">
      <c r="A207" s="340"/>
      <c r="B207" s="341"/>
      <c r="C207" s="422"/>
      <c r="D207" s="299"/>
      <c r="E207" s="298"/>
      <c r="F207" s="425"/>
      <c r="G207" s="358"/>
      <c r="L207" s="394"/>
    </row>
    <row r="208" spans="1:12" ht="33.75" customHeight="1" x14ac:dyDescent="0.3">
      <c r="A208" s="340"/>
      <c r="B208" s="341"/>
      <c r="C208" s="422"/>
      <c r="D208" s="299"/>
      <c r="E208" s="298"/>
      <c r="F208" s="425"/>
      <c r="G208" s="358"/>
      <c r="L208" s="394"/>
    </row>
    <row r="209" spans="1:12" ht="33.75" customHeight="1" x14ac:dyDescent="0.3">
      <c r="A209" s="340"/>
      <c r="B209" s="341"/>
      <c r="C209" s="422"/>
      <c r="D209" s="299"/>
      <c r="E209" s="298"/>
      <c r="F209" s="425"/>
      <c r="G209" s="358"/>
      <c r="L209" s="394"/>
    </row>
    <row r="210" spans="1:12" ht="33.75" customHeight="1" x14ac:dyDescent="0.3">
      <c r="A210" s="340"/>
      <c r="B210" s="341"/>
      <c r="C210" s="422"/>
      <c r="D210" s="299"/>
      <c r="E210" s="298"/>
      <c r="F210" s="425"/>
      <c r="G210" s="358"/>
      <c r="L210" s="394"/>
    </row>
    <row r="211" spans="1:12" ht="33.75" customHeight="1" x14ac:dyDescent="0.3">
      <c r="A211" s="340"/>
      <c r="B211" s="341"/>
      <c r="C211" s="422"/>
      <c r="D211" s="299"/>
      <c r="E211" s="298"/>
      <c r="F211" s="425"/>
      <c r="G211" s="358"/>
      <c r="L211" s="394"/>
    </row>
    <row r="212" spans="1:12" ht="33.75" customHeight="1" x14ac:dyDescent="0.3">
      <c r="A212" s="340"/>
      <c r="B212" s="341"/>
      <c r="C212" s="422"/>
      <c r="D212" s="299"/>
      <c r="E212" s="298"/>
      <c r="F212" s="425"/>
      <c r="G212" s="358"/>
      <c r="L212" s="394"/>
    </row>
    <row r="213" spans="1:12" ht="33.75" customHeight="1" x14ac:dyDescent="0.3">
      <c r="A213" s="340"/>
      <c r="B213" s="341"/>
      <c r="C213" s="422"/>
      <c r="D213" s="299"/>
      <c r="E213" s="298"/>
      <c r="F213" s="425"/>
      <c r="G213" s="358"/>
      <c r="L213" s="394"/>
    </row>
    <row r="214" spans="1:12" ht="33.75" customHeight="1" x14ac:dyDescent="0.3">
      <c r="A214" s="340"/>
      <c r="B214" s="341"/>
      <c r="C214" s="422"/>
      <c r="D214" s="299"/>
      <c r="E214" s="298"/>
      <c r="F214" s="425"/>
      <c r="G214" s="358"/>
      <c r="L214" s="394"/>
    </row>
    <row r="215" spans="1:12" ht="33.75" customHeight="1" x14ac:dyDescent="0.3">
      <c r="A215" s="340"/>
      <c r="B215" s="341"/>
      <c r="C215" s="422"/>
      <c r="D215" s="299"/>
      <c r="E215" s="298"/>
      <c r="F215" s="425"/>
      <c r="G215" s="358"/>
      <c r="L215" s="394"/>
    </row>
    <row r="216" spans="1:12" ht="33.75" customHeight="1" x14ac:dyDescent="0.3">
      <c r="A216" s="340"/>
      <c r="B216" s="341"/>
      <c r="C216" s="422"/>
      <c r="D216" s="423"/>
      <c r="E216" s="424"/>
      <c r="F216" s="425"/>
      <c r="G216" s="358"/>
      <c r="L216" s="394"/>
    </row>
    <row r="217" spans="1:12" ht="33.75" customHeight="1" x14ac:dyDescent="0.3">
      <c r="A217" s="340"/>
      <c r="B217" s="341"/>
      <c r="C217" s="422"/>
      <c r="D217" s="423"/>
      <c r="E217" s="424"/>
      <c r="F217" s="425"/>
      <c r="G217" s="358"/>
      <c r="L217" s="394"/>
    </row>
    <row r="218" spans="1:12" ht="33.75" customHeight="1" x14ac:dyDescent="0.3">
      <c r="A218" s="340"/>
      <c r="B218" s="341"/>
      <c r="C218" s="397"/>
      <c r="D218" s="398"/>
      <c r="E218" s="349"/>
      <c r="F218" s="399"/>
      <c r="G218" s="358"/>
      <c r="L218" s="394"/>
    </row>
    <row r="219" spans="1:12" ht="33.75" customHeight="1" x14ac:dyDescent="0.3">
      <c r="A219" s="340"/>
      <c r="B219" s="341"/>
      <c r="C219" s="422"/>
      <c r="D219" s="423"/>
      <c r="E219" s="424"/>
      <c r="F219" s="425"/>
      <c r="G219" s="358"/>
      <c r="L219" s="394"/>
    </row>
    <row r="220" spans="1:12" ht="33.75" customHeight="1" x14ac:dyDescent="0.3">
      <c r="A220" s="340"/>
      <c r="B220" s="341"/>
      <c r="C220" s="422"/>
      <c r="D220" s="423"/>
      <c r="E220" s="424"/>
      <c r="F220" s="425"/>
      <c r="G220" s="358"/>
      <c r="L220" s="394"/>
    </row>
    <row r="221" spans="1:12" ht="33.75" customHeight="1" x14ac:dyDescent="0.3">
      <c r="A221" s="340"/>
      <c r="B221" s="341"/>
      <c r="C221" s="422"/>
      <c r="D221" s="423"/>
      <c r="E221" s="424"/>
      <c r="F221" s="425"/>
      <c r="G221" s="358"/>
      <c r="L221" s="394"/>
    </row>
    <row r="222" spans="1:12" ht="33.75" customHeight="1" x14ac:dyDescent="0.3">
      <c r="A222" s="340"/>
      <c r="B222" s="341"/>
      <c r="C222" s="422"/>
      <c r="D222" s="423"/>
      <c r="E222" s="298"/>
      <c r="F222" s="425"/>
      <c r="G222" s="358"/>
      <c r="L222" s="394"/>
    </row>
    <row r="223" spans="1:12" ht="33.75" customHeight="1" x14ac:dyDescent="0.3">
      <c r="A223" s="340"/>
      <c r="B223" s="341"/>
      <c r="C223" s="422"/>
      <c r="D223" s="423"/>
      <c r="E223" s="298"/>
      <c r="F223" s="425"/>
      <c r="G223" s="358"/>
      <c r="L223" s="394"/>
    </row>
    <row r="224" spans="1:12" ht="33.75" customHeight="1" x14ac:dyDescent="0.3">
      <c r="A224" s="340"/>
      <c r="B224" s="341"/>
      <c r="C224" s="422"/>
      <c r="D224" s="423"/>
      <c r="E224" s="298"/>
      <c r="F224" s="425"/>
      <c r="G224" s="358"/>
      <c r="L224" s="394"/>
    </row>
    <row r="225" spans="1:12" ht="33.75" customHeight="1" x14ac:dyDescent="0.3">
      <c r="A225" s="340"/>
      <c r="B225" s="341"/>
      <c r="C225" s="356"/>
      <c r="D225" s="423"/>
      <c r="E225" s="298"/>
      <c r="F225" s="358"/>
      <c r="G225" s="358"/>
      <c r="L225" s="394"/>
    </row>
    <row r="226" spans="1:12" ht="33.75" customHeight="1" x14ac:dyDescent="0.3">
      <c r="A226" s="340"/>
      <c r="B226" s="341"/>
      <c r="C226" s="356"/>
      <c r="D226" s="423"/>
      <c r="E226" s="298"/>
      <c r="F226" s="358"/>
      <c r="G226" s="358"/>
      <c r="L226" s="394"/>
    </row>
    <row r="227" spans="1:12" ht="33.75" customHeight="1" x14ac:dyDescent="0.3">
      <c r="A227" s="340"/>
      <c r="B227" s="341"/>
      <c r="C227" s="356"/>
      <c r="D227" s="423"/>
      <c r="E227" s="298"/>
      <c r="F227" s="358"/>
      <c r="G227" s="358"/>
      <c r="L227" s="394"/>
    </row>
    <row r="228" spans="1:12" ht="33.75" customHeight="1" x14ac:dyDescent="0.3">
      <c r="A228" s="340"/>
      <c r="B228" s="341"/>
      <c r="C228" s="356"/>
      <c r="D228" s="423"/>
      <c r="E228" s="298"/>
      <c r="F228" s="358"/>
      <c r="G228" s="358"/>
      <c r="L228" s="394"/>
    </row>
    <row r="229" spans="1:12" ht="33.75" customHeight="1" x14ac:dyDescent="0.3">
      <c r="A229" s="340"/>
      <c r="B229" s="341"/>
      <c r="C229" s="356"/>
      <c r="D229" s="423"/>
      <c r="E229" s="298"/>
      <c r="F229" s="358"/>
      <c r="G229" s="358"/>
      <c r="L229" s="394"/>
    </row>
    <row r="230" spans="1:12" ht="33.75" customHeight="1" x14ac:dyDescent="0.3">
      <c r="A230" s="340"/>
      <c r="B230" s="341"/>
      <c r="C230" s="356"/>
      <c r="D230" s="423"/>
      <c r="E230" s="298"/>
      <c r="F230" s="358"/>
      <c r="G230" s="358"/>
      <c r="L230" s="394"/>
    </row>
    <row r="231" spans="1:12" ht="33.75" customHeight="1" x14ac:dyDescent="0.3">
      <c r="A231" s="340"/>
      <c r="B231" s="341"/>
      <c r="C231" s="356"/>
      <c r="D231" s="423"/>
      <c r="E231" s="298"/>
      <c r="F231" s="358"/>
      <c r="G231" s="358"/>
      <c r="L231" s="394"/>
    </row>
    <row r="232" spans="1:12" ht="33.75" customHeight="1" x14ac:dyDescent="0.3">
      <c r="A232" s="340"/>
      <c r="B232" s="341"/>
      <c r="C232" s="356"/>
      <c r="D232" s="423"/>
      <c r="E232" s="298"/>
      <c r="F232" s="358"/>
      <c r="G232" s="358"/>
      <c r="L232" s="394"/>
    </row>
    <row r="233" spans="1:12" ht="33.75" customHeight="1" x14ac:dyDescent="0.3">
      <c r="A233" s="340"/>
      <c r="B233" s="341"/>
      <c r="C233" s="356"/>
      <c r="D233" s="423"/>
      <c r="E233" s="298"/>
      <c r="F233" s="358"/>
      <c r="G233" s="358"/>
      <c r="L233" s="394"/>
    </row>
    <row r="234" spans="1:12" ht="33.75" customHeight="1" x14ac:dyDescent="0.3">
      <c r="A234" s="340"/>
      <c r="B234" s="341"/>
      <c r="C234" s="356"/>
      <c r="D234" s="423"/>
      <c r="E234" s="298"/>
      <c r="F234" s="358"/>
      <c r="G234" s="358"/>
      <c r="L234" s="394"/>
    </row>
    <row r="235" spans="1:12" ht="33.75" customHeight="1" x14ac:dyDescent="0.3">
      <c r="A235" s="340"/>
      <c r="B235" s="341"/>
      <c r="C235" s="356"/>
      <c r="D235" s="423"/>
      <c r="E235" s="298"/>
      <c r="F235" s="358"/>
      <c r="G235" s="358"/>
      <c r="L235" s="394"/>
    </row>
    <row r="236" spans="1:12" ht="33.75" customHeight="1" x14ac:dyDescent="0.3">
      <c r="A236" s="340"/>
      <c r="B236" s="341"/>
      <c r="C236" s="356"/>
      <c r="D236" s="423"/>
      <c r="E236" s="298"/>
      <c r="F236" s="358"/>
      <c r="G236" s="358"/>
      <c r="L236" s="394"/>
    </row>
    <row r="237" spans="1:12" ht="33.75" customHeight="1" x14ac:dyDescent="0.3">
      <c r="A237" s="340"/>
      <c r="B237" s="341"/>
      <c r="C237" s="356"/>
      <c r="D237" s="423"/>
      <c r="E237" s="298"/>
      <c r="F237" s="358"/>
      <c r="G237" s="358"/>
      <c r="L237" s="394"/>
    </row>
    <row r="238" spans="1:12" ht="33.75" customHeight="1" x14ac:dyDescent="0.3">
      <c r="A238" s="340"/>
      <c r="B238" s="341"/>
      <c r="C238" s="356"/>
      <c r="D238" s="423"/>
      <c r="E238" s="298"/>
      <c r="F238" s="358"/>
      <c r="G238" s="358"/>
      <c r="L238" s="394"/>
    </row>
    <row r="239" spans="1:12" ht="33.75" customHeight="1" x14ac:dyDescent="0.3">
      <c r="A239" s="340"/>
      <c r="B239" s="341"/>
      <c r="C239" s="356"/>
      <c r="D239" s="423"/>
      <c r="E239" s="298"/>
      <c r="F239" s="358"/>
      <c r="G239" s="358"/>
      <c r="L239" s="394"/>
    </row>
    <row r="240" spans="1:12" ht="33.75" customHeight="1" x14ac:dyDescent="0.3">
      <c r="A240" s="340"/>
      <c r="B240" s="341"/>
      <c r="C240" s="356"/>
      <c r="D240" s="423"/>
      <c r="E240" s="298"/>
      <c r="F240" s="358"/>
      <c r="G240" s="358"/>
      <c r="L240" s="394"/>
    </row>
    <row r="241" spans="1:12" ht="33.75" customHeight="1" x14ac:dyDescent="0.3">
      <c r="A241" s="340"/>
      <c r="B241" s="341"/>
      <c r="C241" s="356"/>
      <c r="D241" s="423"/>
      <c r="E241" s="298"/>
      <c r="F241" s="358"/>
      <c r="G241" s="358"/>
      <c r="L241" s="394"/>
    </row>
    <row r="242" spans="1:12" ht="33.75" customHeight="1" x14ac:dyDescent="0.3">
      <c r="A242" s="340"/>
      <c r="B242" s="341"/>
      <c r="C242" s="356"/>
      <c r="D242" s="423"/>
      <c r="E242" s="298"/>
      <c r="F242" s="358"/>
      <c r="G242" s="358"/>
      <c r="L242" s="394"/>
    </row>
    <row r="243" spans="1:12" ht="33.75" customHeight="1" x14ac:dyDescent="0.3">
      <c r="A243" s="340"/>
      <c r="B243" s="341"/>
      <c r="C243" s="356"/>
      <c r="D243" s="423"/>
      <c r="E243" s="298"/>
      <c r="F243" s="358"/>
      <c r="G243" s="358"/>
      <c r="L243" s="394"/>
    </row>
    <row r="244" spans="1:12" ht="33.75" customHeight="1" x14ac:dyDescent="0.3">
      <c r="A244" s="340"/>
      <c r="B244" s="341"/>
      <c r="C244" s="356"/>
      <c r="D244" s="423"/>
      <c r="E244" s="298"/>
      <c r="F244" s="358"/>
      <c r="G244" s="358"/>
      <c r="L244" s="394"/>
    </row>
    <row r="245" spans="1:12" ht="33.75" customHeight="1" x14ac:dyDescent="0.3">
      <c r="A245" s="340"/>
      <c r="B245" s="341"/>
      <c r="C245" s="356"/>
      <c r="D245" s="423"/>
      <c r="E245" s="298"/>
      <c r="F245" s="358"/>
      <c r="G245" s="358"/>
      <c r="L245" s="394"/>
    </row>
    <row r="246" spans="1:12" ht="33.75" customHeight="1" x14ac:dyDescent="0.3">
      <c r="A246" s="340"/>
      <c r="B246" s="341"/>
      <c r="C246" s="356"/>
      <c r="D246" s="423"/>
      <c r="E246" s="298"/>
      <c r="F246" s="358"/>
      <c r="G246" s="358"/>
      <c r="L246" s="394"/>
    </row>
    <row r="247" spans="1:12" ht="33.75" customHeight="1" x14ac:dyDescent="0.3">
      <c r="A247" s="340"/>
      <c r="B247" s="341"/>
      <c r="C247" s="356"/>
      <c r="D247" s="423"/>
      <c r="E247" s="298"/>
      <c r="F247" s="358"/>
      <c r="G247" s="358"/>
      <c r="L247" s="394"/>
    </row>
    <row r="248" spans="1:12" ht="33.75" customHeight="1" x14ac:dyDescent="0.3">
      <c r="A248" s="340"/>
      <c r="B248" s="341"/>
      <c r="C248" s="356"/>
      <c r="D248" s="423"/>
      <c r="E248" s="298"/>
      <c r="F248" s="358"/>
      <c r="G248" s="358"/>
      <c r="L248" s="394"/>
    </row>
    <row r="249" spans="1:12" ht="33.75" customHeight="1" x14ac:dyDescent="0.3">
      <c r="A249" s="340"/>
      <c r="B249" s="341"/>
      <c r="C249" s="356"/>
      <c r="D249" s="423"/>
      <c r="E249" s="298"/>
      <c r="F249" s="358"/>
      <c r="G249" s="358"/>
      <c r="L249" s="394"/>
    </row>
    <row r="250" spans="1:12" ht="33.75" customHeight="1" x14ac:dyDescent="0.3">
      <c r="A250" s="340"/>
      <c r="B250" s="341"/>
      <c r="C250" s="356"/>
      <c r="D250" s="423"/>
      <c r="E250" s="298"/>
      <c r="F250" s="358"/>
      <c r="G250" s="358"/>
      <c r="L250" s="394"/>
    </row>
    <row r="251" spans="1:12" ht="33.75" customHeight="1" x14ac:dyDescent="0.3">
      <c r="A251" s="340"/>
      <c r="B251" s="341"/>
      <c r="C251" s="356"/>
      <c r="D251" s="357"/>
      <c r="E251" s="180"/>
      <c r="F251" s="358"/>
      <c r="G251" s="358"/>
      <c r="L251" s="394"/>
    </row>
    <row r="252" spans="1:12" ht="33.75" customHeight="1" x14ac:dyDescent="0.3">
      <c r="A252" s="340"/>
      <c r="B252" s="341"/>
      <c r="C252" s="356"/>
      <c r="D252" s="423"/>
      <c r="E252" s="298"/>
      <c r="F252" s="425"/>
      <c r="G252" s="358"/>
      <c r="L252" s="394"/>
    </row>
    <row r="253" spans="1:12" ht="33.75" customHeight="1" x14ac:dyDescent="0.3">
      <c r="A253" s="340"/>
      <c r="B253" s="341"/>
      <c r="C253" s="356"/>
      <c r="D253" s="423"/>
      <c r="E253" s="298"/>
      <c r="F253" s="425"/>
      <c r="G253" s="358"/>
      <c r="L253" s="394"/>
    </row>
    <row r="254" spans="1:12" ht="33.75" customHeight="1" x14ac:dyDescent="0.3">
      <c r="A254" s="340"/>
      <c r="B254" s="341"/>
      <c r="C254" s="356"/>
      <c r="D254" s="423"/>
      <c r="E254" s="298"/>
      <c r="F254" s="399"/>
      <c r="G254" s="358"/>
      <c r="L254" s="394"/>
    </row>
    <row r="255" spans="1:12" ht="33.75" customHeight="1" x14ac:dyDescent="0.3">
      <c r="A255" s="340"/>
      <c r="B255" s="341"/>
      <c r="C255" s="356"/>
      <c r="D255" s="423"/>
      <c r="E255" s="298"/>
      <c r="F255" s="399"/>
      <c r="G255" s="358"/>
      <c r="L255" s="394"/>
    </row>
    <row r="256" spans="1:12" ht="33.75" customHeight="1" x14ac:dyDescent="0.3">
      <c r="A256" s="340"/>
      <c r="B256" s="341"/>
      <c r="C256" s="356"/>
      <c r="D256" s="423"/>
      <c r="E256" s="298"/>
      <c r="F256" s="399"/>
      <c r="G256" s="358"/>
      <c r="L256" s="394"/>
    </row>
    <row r="257" spans="1:12" ht="33.75" customHeight="1" x14ac:dyDescent="0.3">
      <c r="A257" s="743"/>
      <c r="B257" s="744"/>
      <c r="C257" s="502"/>
      <c r="D257" s="783"/>
      <c r="E257" s="784"/>
      <c r="F257" s="614"/>
      <c r="G257" s="614"/>
      <c r="L257" s="394"/>
    </row>
    <row r="258" spans="1:12" s="326" customFormat="1" ht="33.75" customHeight="1" x14ac:dyDescent="0.3">
      <c r="A258" s="1642"/>
      <c r="B258" s="1643"/>
      <c r="C258" s="778"/>
      <c r="D258" s="779"/>
      <c r="E258" s="780"/>
      <c r="F258" s="781"/>
      <c r="G258" s="782"/>
      <c r="H258" s="325"/>
      <c r="I258" s="325"/>
      <c r="J258" s="325"/>
      <c r="L258" s="394"/>
    </row>
    <row r="259" spans="1:12" ht="89.25" customHeight="1" x14ac:dyDescent="0.3">
      <c r="A259" s="749"/>
      <c r="B259" s="750"/>
      <c r="C259" s="615"/>
      <c r="D259" s="785"/>
      <c r="E259" s="786"/>
      <c r="F259" s="616"/>
      <c r="G259" s="787"/>
      <c r="L259" s="394"/>
    </row>
    <row r="260" spans="1:12" ht="82.5" customHeight="1" x14ac:dyDescent="0.3">
      <c r="A260" s="340"/>
      <c r="B260" s="341"/>
      <c r="C260" s="400"/>
      <c r="D260" s="401"/>
      <c r="E260" s="402"/>
      <c r="F260" s="403"/>
      <c r="G260" s="393"/>
      <c r="L260" s="394"/>
    </row>
    <row r="261" spans="1:12" ht="58.5" customHeight="1" x14ac:dyDescent="0.3">
      <c r="A261" s="340"/>
      <c r="B261" s="341"/>
      <c r="C261" s="400"/>
      <c r="D261" s="401"/>
      <c r="E261" s="402"/>
      <c r="F261" s="393"/>
      <c r="G261" s="393"/>
      <c r="H261" s="404"/>
      <c r="I261" s="404"/>
      <c r="L261" s="394"/>
    </row>
    <row r="262" spans="1:12" ht="58.5" customHeight="1" x14ac:dyDescent="0.3">
      <c r="A262" s="340"/>
      <c r="B262" s="341"/>
      <c r="C262" s="400"/>
      <c r="D262" s="401"/>
      <c r="E262" s="402"/>
      <c r="F262" s="393"/>
      <c r="G262" s="393"/>
      <c r="L262" s="394"/>
    </row>
    <row r="263" spans="1:12" ht="58.5" customHeight="1" x14ac:dyDescent="0.3">
      <c r="A263" s="340"/>
      <c r="B263" s="341"/>
      <c r="C263" s="400"/>
      <c r="D263" s="401"/>
      <c r="E263" s="402"/>
      <c r="F263" s="393"/>
      <c r="G263" s="393"/>
      <c r="L263" s="394"/>
    </row>
    <row r="264" spans="1:12" ht="58.5" customHeight="1" x14ac:dyDescent="0.3">
      <c r="A264" s="340"/>
      <c r="B264" s="341"/>
      <c r="C264" s="400"/>
      <c r="D264" s="401"/>
      <c r="E264" s="402"/>
      <c r="F264" s="393"/>
      <c r="G264" s="393"/>
      <c r="L264" s="394"/>
    </row>
    <row r="265" spans="1:12" ht="33.75" customHeight="1" x14ac:dyDescent="0.3">
      <c r="A265" s="340"/>
      <c r="B265" s="341"/>
      <c r="C265" s="342"/>
      <c r="D265" s="343"/>
      <c r="E265" s="344"/>
      <c r="F265" s="345"/>
      <c r="G265" s="346"/>
      <c r="L265" s="394"/>
    </row>
    <row r="266" spans="1:12" s="326" customFormat="1" ht="36" customHeight="1" x14ac:dyDescent="0.3">
      <c r="A266" s="1649"/>
      <c r="B266" s="1650"/>
      <c r="C266" s="1651"/>
      <c r="D266" s="798"/>
      <c r="E266" s="798"/>
      <c r="F266" s="799"/>
      <c r="G266" s="800"/>
      <c r="H266" s="325"/>
      <c r="I266" s="325"/>
      <c r="J266" s="325"/>
    </row>
    <row r="267" spans="1:12" s="326" customFormat="1" ht="33.75" customHeight="1" x14ac:dyDescent="0.3">
      <c r="A267" s="1642"/>
      <c r="B267" s="1643"/>
      <c r="C267" s="804"/>
      <c r="D267" s="805"/>
      <c r="E267" s="806"/>
      <c r="F267" s="807"/>
      <c r="G267" s="808"/>
      <c r="H267" s="325"/>
      <c r="I267" s="325"/>
      <c r="J267" s="325"/>
      <c r="L267" s="394"/>
    </row>
    <row r="268" spans="1:12" ht="33.75" customHeight="1" x14ac:dyDescent="0.3">
      <c r="A268" s="749"/>
      <c r="B268" s="750"/>
      <c r="C268" s="801"/>
      <c r="D268" s="785"/>
      <c r="E268" s="802"/>
      <c r="F268" s="809"/>
      <c r="G268" s="787"/>
      <c r="L268" s="394"/>
    </row>
    <row r="269" spans="1:12" ht="33.75" customHeight="1" x14ac:dyDescent="0.3">
      <c r="A269" s="340"/>
      <c r="B269" s="341"/>
      <c r="C269" s="342"/>
      <c r="D269" s="426"/>
      <c r="E269" s="427"/>
      <c r="F269" s="403"/>
      <c r="G269" s="393"/>
      <c r="L269" s="394"/>
    </row>
    <row r="270" spans="1:12" ht="33.75" customHeight="1" x14ac:dyDescent="0.3">
      <c r="A270" s="340"/>
      <c r="B270" s="341"/>
      <c r="C270" s="810"/>
      <c r="D270" s="426"/>
      <c r="E270" s="427"/>
      <c r="F270" s="809"/>
      <c r="G270" s="393"/>
      <c r="L270" s="394"/>
    </row>
    <row r="271" spans="1:12" ht="33.75" customHeight="1" x14ac:dyDescent="0.3">
      <c r="A271" s="340"/>
      <c r="B271" s="341"/>
      <c r="C271" s="810"/>
      <c r="D271" s="426"/>
      <c r="E271" s="427"/>
      <c r="F271" s="809"/>
      <c r="G271" s="393"/>
      <c r="L271" s="394"/>
    </row>
    <row r="272" spans="1:12" ht="33.75" customHeight="1" x14ac:dyDescent="0.3">
      <c r="A272" s="340"/>
      <c r="B272" s="341"/>
      <c r="C272" s="342"/>
      <c r="D272" s="426"/>
      <c r="E272" s="427"/>
      <c r="F272" s="809"/>
      <c r="G272" s="393"/>
      <c r="L272" s="394"/>
    </row>
    <row r="273" spans="1:12" ht="33.75" customHeight="1" x14ac:dyDescent="0.3">
      <c r="A273" s="340"/>
      <c r="B273" s="341"/>
      <c r="C273" s="342"/>
      <c r="D273" s="426"/>
      <c r="E273" s="427"/>
      <c r="F273" s="403"/>
      <c r="G273" s="393"/>
      <c r="L273" s="394"/>
    </row>
    <row r="274" spans="1:12" ht="33.75" customHeight="1" x14ac:dyDescent="0.3">
      <c r="A274" s="340"/>
      <c r="B274" s="341"/>
      <c r="C274" s="342"/>
      <c r="D274" s="426"/>
      <c r="E274" s="427"/>
      <c r="F274" s="403"/>
      <c r="G274" s="393"/>
      <c r="L274" s="394"/>
    </row>
    <row r="275" spans="1:12" ht="33.75" customHeight="1" x14ac:dyDescent="0.3">
      <c r="A275" s="340"/>
      <c r="B275" s="341"/>
      <c r="C275" s="342"/>
      <c r="D275" s="426"/>
      <c r="E275" s="427"/>
      <c r="F275" s="403"/>
      <c r="G275" s="393"/>
      <c r="L275" s="394"/>
    </row>
    <row r="276" spans="1:12" ht="33.75" customHeight="1" x14ac:dyDescent="0.3">
      <c r="A276" s="340"/>
      <c r="B276" s="341"/>
      <c r="C276" s="342"/>
      <c r="D276" s="426"/>
      <c r="E276" s="427"/>
      <c r="F276" s="403"/>
      <c r="G276" s="393"/>
      <c r="L276" s="394"/>
    </row>
    <row r="277" spans="1:12" ht="25.5" customHeight="1" x14ac:dyDescent="0.3">
      <c r="A277" s="743"/>
      <c r="B277" s="744"/>
      <c r="C277" s="817"/>
      <c r="D277" s="477"/>
      <c r="E277" s="818"/>
      <c r="F277" s="819"/>
      <c r="G277" s="820"/>
      <c r="L277" s="394"/>
    </row>
    <row r="278" spans="1:12" s="326" customFormat="1" ht="33" customHeight="1" x14ac:dyDescent="0.3">
      <c r="A278" s="1642"/>
      <c r="B278" s="1643"/>
      <c r="C278" s="804"/>
      <c r="D278" s="825"/>
      <c r="E278" s="826"/>
      <c r="F278" s="827"/>
      <c r="G278" s="828"/>
      <c r="H278" s="325"/>
      <c r="I278" s="325"/>
      <c r="J278" s="325"/>
      <c r="L278" s="394"/>
    </row>
    <row r="279" spans="1:12" ht="33" customHeight="1" x14ac:dyDescent="0.3">
      <c r="A279" s="749"/>
      <c r="B279" s="750"/>
      <c r="C279" s="824"/>
      <c r="D279" s="802"/>
      <c r="E279" s="802"/>
      <c r="F279" s="803"/>
      <c r="G279" s="787"/>
      <c r="L279" s="394"/>
    </row>
    <row r="280" spans="1:12" s="708" customFormat="1" ht="33" customHeight="1" x14ac:dyDescent="0.3">
      <c r="A280" s="811"/>
      <c r="B280" s="812"/>
      <c r="C280" s="816"/>
      <c r="D280" s="707"/>
      <c r="E280" s="707"/>
      <c r="F280" s="809"/>
      <c r="G280" s="813"/>
      <c r="H280" s="814"/>
      <c r="I280" s="814"/>
      <c r="J280" s="814"/>
      <c r="L280" s="815"/>
    </row>
    <row r="281" spans="1:12" s="708" customFormat="1" ht="33" customHeight="1" x14ac:dyDescent="0.3">
      <c r="A281" s="811"/>
      <c r="B281" s="812"/>
      <c r="C281" s="816"/>
      <c r="D281" s="707"/>
      <c r="E281" s="707"/>
      <c r="F281" s="809"/>
      <c r="G281" s="813"/>
      <c r="H281" s="814"/>
      <c r="I281" s="814"/>
      <c r="J281" s="814"/>
      <c r="L281" s="815"/>
    </row>
    <row r="282" spans="1:12" s="708" customFormat="1" ht="33" customHeight="1" x14ac:dyDescent="0.3">
      <c r="A282" s="811"/>
      <c r="B282" s="812"/>
      <c r="C282" s="816"/>
      <c r="D282" s="707"/>
      <c r="E282" s="707"/>
      <c r="F282" s="809"/>
      <c r="G282" s="813"/>
      <c r="H282" s="814"/>
      <c r="I282" s="814"/>
      <c r="J282" s="814"/>
      <c r="L282" s="815"/>
    </row>
    <row r="283" spans="1:12" ht="33" customHeight="1" x14ac:dyDescent="0.3">
      <c r="A283" s="743"/>
      <c r="B283" s="744"/>
      <c r="C283" s="821"/>
      <c r="D283" s="822"/>
      <c r="E283" s="822"/>
      <c r="F283" s="823"/>
      <c r="G283" s="748"/>
      <c r="L283" s="394"/>
    </row>
    <row r="284" spans="1:12" s="326" customFormat="1" ht="33" customHeight="1" x14ac:dyDescent="0.3">
      <c r="A284" s="1642"/>
      <c r="B284" s="1643"/>
      <c r="C284" s="804"/>
      <c r="D284" s="829"/>
      <c r="E284" s="829"/>
      <c r="F284" s="830"/>
      <c r="G284" s="828"/>
      <c r="H284" s="325"/>
      <c r="I284" s="325"/>
      <c r="J284" s="325"/>
      <c r="L284" s="394"/>
    </row>
    <row r="285" spans="1:12" ht="33" customHeight="1" x14ac:dyDescent="0.3">
      <c r="A285" s="749"/>
      <c r="B285" s="750"/>
      <c r="C285" s="824"/>
      <c r="D285" s="802"/>
      <c r="E285" s="802"/>
      <c r="F285" s="809"/>
      <c r="G285" s="787"/>
      <c r="L285" s="394"/>
    </row>
    <row r="286" spans="1:12" ht="33" customHeight="1" x14ac:dyDescent="0.3">
      <c r="A286" s="340"/>
      <c r="B286" s="341"/>
      <c r="C286" s="342"/>
      <c r="D286" s="343"/>
      <c r="E286" s="344"/>
      <c r="F286" s="345"/>
      <c r="G286" s="346"/>
      <c r="L286" s="394"/>
    </row>
    <row r="287" spans="1:12" s="326" customFormat="1" ht="36" customHeight="1" x14ac:dyDescent="0.3">
      <c r="A287" s="1646"/>
      <c r="B287" s="1647"/>
      <c r="C287" s="1647"/>
      <c r="D287" s="1647"/>
      <c r="E287" s="1648"/>
      <c r="F287" s="338"/>
      <c r="G287" s="339"/>
      <c r="H287" s="325"/>
      <c r="I287" s="325"/>
      <c r="J287" s="325"/>
    </row>
    <row r="288" spans="1:12" s="326" customFormat="1" ht="33" customHeight="1" x14ac:dyDescent="0.3">
      <c r="A288" s="1416"/>
      <c r="B288" s="1417"/>
      <c r="C288" s="406"/>
      <c r="D288" s="407"/>
      <c r="E288" s="408"/>
      <c r="F288" s="350"/>
      <c r="G288" s="392"/>
      <c r="H288" s="325"/>
      <c r="I288" s="325"/>
      <c r="J288" s="325"/>
      <c r="L288" s="394"/>
    </row>
    <row r="289" spans="1:12" ht="33" customHeight="1" x14ac:dyDescent="0.3">
      <c r="A289" s="340"/>
      <c r="B289" s="341"/>
      <c r="C289" s="342"/>
      <c r="D289" s="414"/>
      <c r="E289" s="344"/>
      <c r="F289" s="354"/>
      <c r="G289" s="355"/>
      <c r="L289" s="394"/>
    </row>
    <row r="290" spans="1:12" ht="25.5" customHeight="1" x14ac:dyDescent="0.3">
      <c r="A290" s="340"/>
      <c r="B290" s="341"/>
      <c r="C290" s="342"/>
      <c r="D290" s="343"/>
      <c r="E290" s="344"/>
      <c r="F290" s="345"/>
      <c r="G290" s="346"/>
      <c r="L290" s="394"/>
    </row>
    <row r="291" spans="1:12" ht="16.2" thickBot="1" x14ac:dyDescent="0.35">
      <c r="A291" s="415"/>
      <c r="B291" s="416"/>
      <c r="C291" s="417"/>
      <c r="D291" s="418"/>
      <c r="E291" s="418"/>
      <c r="F291" s="419"/>
      <c r="G291" s="419"/>
    </row>
    <row r="292" spans="1:12" ht="16.2" thickTop="1" x14ac:dyDescent="0.3"/>
  </sheetData>
  <mergeCells count="94">
    <mergeCell ref="A287:E287"/>
    <mergeCell ref="A288:B288"/>
    <mergeCell ref="A266:C266"/>
    <mergeCell ref="A267:B267"/>
    <mergeCell ref="A278:B278"/>
    <mergeCell ref="A284:B284"/>
    <mergeCell ref="A151:B151"/>
    <mergeCell ref="A156:B156"/>
    <mergeCell ref="A174:B174"/>
    <mergeCell ref="A184:B184"/>
    <mergeCell ref="A258:B258"/>
    <mergeCell ref="G146:G147"/>
    <mergeCell ref="C145:C146"/>
    <mergeCell ref="D145:D146"/>
    <mergeCell ref="E145:E146"/>
    <mergeCell ref="F145:F146"/>
    <mergeCell ref="C147:C148"/>
    <mergeCell ref="D147:D148"/>
    <mergeCell ref="E147:E148"/>
    <mergeCell ref="F147:F148"/>
    <mergeCell ref="G144:G145"/>
    <mergeCell ref="G148:G149"/>
    <mergeCell ref="G142:G143"/>
    <mergeCell ref="C141:C142"/>
    <mergeCell ref="D141:D142"/>
    <mergeCell ref="E141:E142"/>
    <mergeCell ref="F141:F142"/>
    <mergeCell ref="C143:C144"/>
    <mergeCell ref="D143:D144"/>
    <mergeCell ref="E143:E144"/>
    <mergeCell ref="F143:F144"/>
    <mergeCell ref="G140:G141"/>
    <mergeCell ref="G138:G139"/>
    <mergeCell ref="C137:C138"/>
    <mergeCell ref="D137:D138"/>
    <mergeCell ref="E137:E138"/>
    <mergeCell ref="F137:F138"/>
    <mergeCell ref="C139:C140"/>
    <mergeCell ref="D139:D140"/>
    <mergeCell ref="E139:E140"/>
    <mergeCell ref="F139:F140"/>
    <mergeCell ref="G136:G137"/>
    <mergeCell ref="C135:C136"/>
    <mergeCell ref="D135:D136"/>
    <mergeCell ref="E135:E136"/>
    <mergeCell ref="F135:F136"/>
    <mergeCell ref="G134:G135"/>
    <mergeCell ref="A14:B14"/>
    <mergeCell ref="A2:G2"/>
    <mergeCell ref="A3:G3"/>
    <mergeCell ref="A4:G4"/>
    <mergeCell ref="A9:B10"/>
    <mergeCell ref="C9:C10"/>
    <mergeCell ref="D9:D10"/>
    <mergeCell ref="E9:E10"/>
    <mergeCell ref="F9:F10"/>
    <mergeCell ref="G9:G10"/>
    <mergeCell ref="A116:B116"/>
    <mergeCell ref="C117:C118"/>
    <mergeCell ref="D117:D118"/>
    <mergeCell ref="E117:E118"/>
    <mergeCell ref="F117:F118"/>
    <mergeCell ref="C119:C120"/>
    <mergeCell ref="D119:D120"/>
    <mergeCell ref="E119:E120"/>
    <mergeCell ref="F119:F120"/>
    <mergeCell ref="C121:C122"/>
    <mergeCell ref="D121:D122"/>
    <mergeCell ref="E121:E122"/>
    <mergeCell ref="F121:F122"/>
    <mergeCell ref="C123:C124"/>
    <mergeCell ref="D123:D124"/>
    <mergeCell ref="E123:E124"/>
    <mergeCell ref="F123:F124"/>
    <mergeCell ref="C125:C126"/>
    <mergeCell ref="D125:D126"/>
    <mergeCell ref="E125:E126"/>
    <mergeCell ref="F125:F126"/>
    <mergeCell ref="C127:C128"/>
    <mergeCell ref="D127:D128"/>
    <mergeCell ref="E127:E128"/>
    <mergeCell ref="F127:F128"/>
    <mergeCell ref="C129:C130"/>
    <mergeCell ref="D129:D130"/>
    <mergeCell ref="E129:E130"/>
    <mergeCell ref="F129:F130"/>
    <mergeCell ref="C131:C132"/>
    <mergeCell ref="D131:D132"/>
    <mergeCell ref="E131:E132"/>
    <mergeCell ref="F131:F132"/>
    <mergeCell ref="C133:C134"/>
    <mergeCell ref="D133:D134"/>
    <mergeCell ref="E133:E134"/>
    <mergeCell ref="F133:F134"/>
  </mergeCells>
  <printOptions horizontalCentered="1"/>
  <pageMargins left="0.31496062992125984" right="0.11811023622047245" top="0.74803149606299213" bottom="0.74803149606299213" header="0.31496062992125984" footer="0.31496062992125984"/>
  <pageSetup paperSize="20000" scale="52" firstPageNumber="49" fitToHeight="17"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U270"/>
  <sheetViews>
    <sheetView view="pageBreakPreview" zoomScale="60" zoomScaleNormal="70" workbookViewId="0">
      <pane ySplit="9" topLeftCell="A111" activePane="bottomLeft" state="frozen"/>
      <selection activeCell="K17" sqref="K17:L17"/>
      <selection pane="bottomLeft" activeCell="K17" sqref="K17:L17"/>
    </sheetView>
  </sheetViews>
  <sheetFormatPr defaultColWidth="9.21875" defaultRowHeight="14.4" x14ac:dyDescent="0.3"/>
  <cols>
    <col min="1" max="1" width="9.21875" style="280" customWidth="1"/>
    <col min="2" max="6" width="3.77734375" style="280" customWidth="1"/>
    <col min="7" max="7" width="1.77734375" style="280" customWidth="1"/>
    <col min="8" max="8" width="49.44140625" style="286" customWidth="1"/>
    <col min="9" max="9" width="36.21875" style="272" customWidth="1"/>
    <col min="10" max="10" width="23.77734375" style="285" customWidth="1"/>
    <col min="11" max="11" width="23.5546875" style="284" customWidth="1"/>
    <col min="12" max="12" width="17.44140625" style="284" customWidth="1"/>
    <col min="13" max="13" width="17.44140625" style="277" customWidth="1"/>
    <col min="14" max="14" width="17.44140625" style="285" customWidth="1"/>
    <col min="15" max="17" width="26" style="284" customWidth="1"/>
    <col min="18" max="16384" width="9.21875" style="280"/>
  </cols>
  <sheetData>
    <row r="2" spans="2:20" s="278" customFormat="1" ht="18" x14ac:dyDescent="0.3">
      <c r="B2" s="1672" t="s">
        <v>1326</v>
      </c>
      <c r="C2" s="1672"/>
      <c r="D2" s="1672"/>
      <c r="E2" s="1672"/>
      <c r="F2" s="1672"/>
      <c r="G2" s="1672"/>
      <c r="H2" s="1672"/>
      <c r="I2" s="1672"/>
      <c r="J2" s="1672"/>
      <c r="K2" s="1672"/>
      <c r="L2" s="1672"/>
      <c r="M2" s="1672"/>
      <c r="N2" s="1672"/>
      <c r="O2" s="1672"/>
      <c r="P2" s="1672"/>
      <c r="Q2" s="1672"/>
    </row>
    <row r="3" spans="2:20" s="278" customFormat="1" ht="18" x14ac:dyDescent="0.3">
      <c r="B3" s="1672" t="s">
        <v>1446</v>
      </c>
      <c r="C3" s="1672"/>
      <c r="D3" s="1672"/>
      <c r="E3" s="1672"/>
      <c r="F3" s="1672"/>
      <c r="G3" s="1672"/>
      <c r="H3" s="1672"/>
      <c r="I3" s="1672"/>
      <c r="J3" s="1672"/>
      <c r="K3" s="1672"/>
      <c r="L3" s="1672"/>
      <c r="M3" s="1672"/>
      <c r="N3" s="1672"/>
      <c r="O3" s="1672"/>
      <c r="P3" s="1672"/>
      <c r="Q3" s="1672"/>
    </row>
    <row r="4" spans="2:20" s="278" customFormat="1" ht="18" x14ac:dyDescent="0.3">
      <c r="B4" s="1672" t="s">
        <v>415</v>
      </c>
      <c r="C4" s="1672"/>
      <c r="D4" s="1672"/>
      <c r="E4" s="1672"/>
      <c r="F4" s="1672"/>
      <c r="G4" s="1672"/>
      <c r="H4" s="1672"/>
      <c r="I4" s="1672"/>
      <c r="J4" s="1672"/>
      <c r="K4" s="1672"/>
      <c r="L4" s="1672"/>
      <c r="M4" s="1672"/>
      <c r="N4" s="1672"/>
      <c r="O4" s="1672"/>
      <c r="P4" s="1672"/>
      <c r="Q4" s="1672"/>
    </row>
    <row r="5" spans="2:20" s="278" customFormat="1" x14ac:dyDescent="0.3">
      <c r="B5" s="589"/>
      <c r="C5" s="589"/>
      <c r="D5" s="589"/>
      <c r="E5" s="589"/>
      <c r="F5" s="589"/>
      <c r="G5" s="589"/>
      <c r="H5" s="589"/>
      <c r="I5" s="589"/>
      <c r="J5" s="589"/>
      <c r="K5" s="589"/>
      <c r="L5" s="589"/>
      <c r="M5" s="589"/>
      <c r="N5" s="589"/>
      <c r="O5" s="589"/>
      <c r="P5" s="589"/>
      <c r="Q5" s="589"/>
    </row>
    <row r="6" spans="2:20" s="273" customFormat="1" ht="19.5" customHeight="1" thickBot="1" x14ac:dyDescent="0.35">
      <c r="B6" s="582" t="s">
        <v>496</v>
      </c>
      <c r="C6" s="174"/>
      <c r="D6" s="851" t="s">
        <v>497</v>
      </c>
      <c r="E6" s="851"/>
      <c r="F6" s="851"/>
      <c r="G6" s="851"/>
      <c r="H6" s="851"/>
      <c r="I6" s="274"/>
      <c r="J6" s="275"/>
      <c r="K6" s="276"/>
      <c r="L6" s="276"/>
      <c r="M6" s="277"/>
      <c r="N6" s="275"/>
      <c r="O6" s="276"/>
      <c r="P6" s="276"/>
      <c r="Q6" s="276"/>
    </row>
    <row r="7" spans="2:20" s="289" customFormat="1" ht="42" customHeight="1" thickTop="1" x14ac:dyDescent="0.3">
      <c r="B7" s="1666" t="s">
        <v>335</v>
      </c>
      <c r="C7" s="1667"/>
      <c r="D7" s="1667"/>
      <c r="E7" s="1667"/>
      <c r="F7" s="1668"/>
      <c r="G7" s="1494" t="s">
        <v>498</v>
      </c>
      <c r="H7" s="1481"/>
      <c r="I7" s="1659" t="s">
        <v>1268</v>
      </c>
      <c r="J7" s="1674" t="s">
        <v>1496</v>
      </c>
      <c r="K7" s="1659" t="s">
        <v>1450</v>
      </c>
      <c r="L7" s="1661" t="s">
        <v>1449</v>
      </c>
      <c r="M7" s="1662"/>
      <c r="N7" s="1663"/>
      <c r="O7" s="1659" t="s">
        <v>1448</v>
      </c>
      <c r="P7" s="1664" t="s">
        <v>1447</v>
      </c>
      <c r="Q7" s="1665"/>
    </row>
    <row r="8" spans="2:20" s="289" customFormat="1" ht="49.5" customHeight="1" thickBot="1" x14ac:dyDescent="0.35">
      <c r="B8" s="1669"/>
      <c r="C8" s="1670"/>
      <c r="D8" s="1670"/>
      <c r="E8" s="1670"/>
      <c r="F8" s="1671"/>
      <c r="G8" s="1495"/>
      <c r="H8" s="1484"/>
      <c r="I8" s="1673"/>
      <c r="J8" s="1675"/>
      <c r="K8" s="1660"/>
      <c r="L8" s="721" t="s">
        <v>1269</v>
      </c>
      <c r="M8" s="722" t="s">
        <v>1270</v>
      </c>
      <c r="N8" s="723" t="s">
        <v>340</v>
      </c>
      <c r="O8" s="1673"/>
      <c r="P8" s="724" t="s">
        <v>421</v>
      </c>
      <c r="Q8" s="725" t="s">
        <v>1271</v>
      </c>
    </row>
    <row r="9" spans="2:20" s="290" customFormat="1" ht="18" customHeight="1" thickTop="1" thickBot="1" x14ac:dyDescent="0.35">
      <c r="B9" s="1655">
        <v>1</v>
      </c>
      <c r="C9" s="1656"/>
      <c r="D9" s="1656"/>
      <c r="E9" s="1656"/>
      <c r="F9" s="1657"/>
      <c r="G9" s="1658">
        <v>2</v>
      </c>
      <c r="H9" s="1657"/>
      <c r="I9" s="726">
        <v>3</v>
      </c>
      <c r="J9" s="726">
        <v>4</v>
      </c>
      <c r="K9" s="726">
        <v>5</v>
      </c>
      <c r="L9" s="726">
        <v>6</v>
      </c>
      <c r="M9" s="726">
        <v>7</v>
      </c>
      <c r="N9" s="726" t="s">
        <v>1130</v>
      </c>
      <c r="O9" s="726">
        <v>9</v>
      </c>
      <c r="P9" s="727" t="s">
        <v>1131</v>
      </c>
      <c r="Q9" s="728" t="s">
        <v>1132</v>
      </c>
    </row>
    <row r="10" spans="2:20" s="278" customFormat="1" ht="22.5" customHeight="1" thickTop="1" x14ac:dyDescent="0.3">
      <c r="B10" s="591"/>
      <c r="C10" s="592"/>
      <c r="D10" s="592"/>
      <c r="E10" s="592"/>
      <c r="F10" s="592"/>
      <c r="G10" s="623"/>
      <c r="H10" s="624"/>
      <c r="I10" s="625"/>
      <c r="J10" s="626"/>
      <c r="K10" s="627"/>
      <c r="L10" s="627"/>
      <c r="M10" s="628"/>
      <c r="N10" s="626"/>
      <c r="O10" s="627"/>
      <c r="P10" s="627"/>
      <c r="Q10" s="629"/>
    </row>
    <row r="11" spans="2:20" s="279" customFormat="1" ht="31.5" customHeight="1" x14ac:dyDescent="0.3">
      <c r="B11" s="729" t="s">
        <v>1255</v>
      </c>
      <c r="C11" s="730" t="s">
        <v>1256</v>
      </c>
      <c r="D11" s="730" t="s">
        <v>1255</v>
      </c>
      <c r="E11" s="730" t="s">
        <v>1255</v>
      </c>
      <c r="F11" s="1652" t="s">
        <v>1016</v>
      </c>
      <c r="G11" s="1653"/>
      <c r="H11" s="1654"/>
      <c r="I11" s="730" t="s">
        <v>12</v>
      </c>
      <c r="J11" s="731"/>
      <c r="K11" s="732"/>
      <c r="L11" s="732"/>
      <c r="M11" s="732"/>
      <c r="N11" s="732"/>
      <c r="O11" s="732"/>
      <c r="P11" s="732"/>
      <c r="Q11" s="733"/>
    </row>
    <row r="12" spans="2:20" s="272" customFormat="1" ht="31.2" x14ac:dyDescent="0.3">
      <c r="B12" s="630"/>
      <c r="C12" s="631"/>
      <c r="D12" s="631"/>
      <c r="E12" s="631"/>
      <c r="F12" s="631"/>
      <c r="G12" s="632"/>
      <c r="H12" s="633" t="s">
        <v>1278</v>
      </c>
      <c r="I12" s="634" t="s">
        <v>1290</v>
      </c>
      <c r="J12" s="635"/>
      <c r="K12" s="636">
        <v>1</v>
      </c>
      <c r="L12" s="638">
        <v>1</v>
      </c>
      <c r="M12" s="651">
        <v>1</v>
      </c>
      <c r="N12" s="638">
        <v>1</v>
      </c>
      <c r="O12" s="638">
        <v>1</v>
      </c>
      <c r="P12" s="637"/>
      <c r="Q12" s="639"/>
      <c r="S12"/>
      <c r="T12"/>
    </row>
    <row r="13" spans="2:20" s="272" customFormat="1" ht="62.4" x14ac:dyDescent="0.3">
      <c r="B13" s="599"/>
      <c r="C13" s="600"/>
      <c r="D13" s="600"/>
      <c r="E13" s="600"/>
      <c r="F13" s="600"/>
      <c r="G13" s="601"/>
      <c r="H13" s="594" t="s">
        <v>1279</v>
      </c>
      <c r="I13" s="593" t="s">
        <v>1291</v>
      </c>
      <c r="J13" s="596"/>
      <c r="K13" s="620">
        <v>0.60860000000000003</v>
      </c>
      <c r="L13" s="621">
        <v>1</v>
      </c>
      <c r="M13" s="652">
        <v>1</v>
      </c>
      <c r="N13" s="621">
        <v>1</v>
      </c>
      <c r="O13" s="621">
        <v>1</v>
      </c>
      <c r="P13" s="597"/>
      <c r="Q13" s="598"/>
      <c r="S13"/>
      <c r="T13"/>
    </row>
    <row r="14" spans="2:20" s="272" customFormat="1" ht="46.8" x14ac:dyDescent="0.3">
      <c r="B14" s="599"/>
      <c r="C14" s="600"/>
      <c r="D14" s="600"/>
      <c r="E14" s="600"/>
      <c r="F14" s="600"/>
      <c r="G14" s="601"/>
      <c r="H14" s="594" t="s">
        <v>1280</v>
      </c>
      <c r="I14" s="593" t="s">
        <v>15</v>
      </c>
      <c r="J14" s="596"/>
      <c r="K14" s="619">
        <v>1</v>
      </c>
      <c r="L14" s="621">
        <v>1</v>
      </c>
      <c r="M14" s="652">
        <v>1</v>
      </c>
      <c r="N14" s="621">
        <v>1</v>
      </c>
      <c r="O14" s="621">
        <v>1</v>
      </c>
      <c r="P14" s="597"/>
      <c r="Q14" s="598"/>
      <c r="S14"/>
      <c r="T14"/>
    </row>
    <row r="15" spans="2:20" s="272" customFormat="1" ht="31.2" x14ac:dyDescent="0.3">
      <c r="B15" s="599"/>
      <c r="C15" s="600"/>
      <c r="D15" s="600"/>
      <c r="E15" s="600"/>
      <c r="F15" s="600"/>
      <c r="G15" s="601"/>
      <c r="H15" s="594" t="s">
        <v>1281</v>
      </c>
      <c r="I15" s="593" t="s">
        <v>16</v>
      </c>
      <c r="J15" s="596"/>
      <c r="K15" s="619">
        <v>1</v>
      </c>
      <c r="L15" s="621">
        <v>1</v>
      </c>
      <c r="M15" s="652">
        <v>1</v>
      </c>
      <c r="N15" s="621">
        <v>1</v>
      </c>
      <c r="O15" s="621">
        <v>1</v>
      </c>
      <c r="P15" s="597"/>
      <c r="Q15" s="598"/>
      <c r="S15"/>
      <c r="T15"/>
    </row>
    <row r="16" spans="2:20" s="272" customFormat="1" ht="46.8" x14ac:dyDescent="0.3">
      <c r="B16" s="599"/>
      <c r="C16" s="600"/>
      <c r="D16" s="600"/>
      <c r="E16" s="600"/>
      <c r="F16" s="600"/>
      <c r="G16" s="601"/>
      <c r="H16" s="594" t="s">
        <v>1282</v>
      </c>
      <c r="I16" s="593" t="s">
        <v>17</v>
      </c>
      <c r="J16" s="596"/>
      <c r="K16" s="619">
        <v>1</v>
      </c>
      <c r="L16" s="621">
        <v>1</v>
      </c>
      <c r="M16" s="652">
        <v>1</v>
      </c>
      <c r="N16" s="621">
        <v>1</v>
      </c>
      <c r="O16" s="621">
        <v>1</v>
      </c>
      <c r="P16" s="597"/>
      <c r="Q16" s="598"/>
      <c r="S16"/>
      <c r="T16"/>
    </row>
    <row r="17" spans="2:20" s="272" customFormat="1" ht="31.2" x14ac:dyDescent="0.3">
      <c r="B17" s="599"/>
      <c r="C17" s="600"/>
      <c r="D17" s="600"/>
      <c r="E17" s="600"/>
      <c r="F17" s="600"/>
      <c r="G17" s="601"/>
      <c r="H17" s="594" t="s">
        <v>1283</v>
      </c>
      <c r="I17" s="593" t="s">
        <v>18</v>
      </c>
      <c r="J17" s="596"/>
      <c r="K17" s="619">
        <v>1</v>
      </c>
      <c r="L17" s="621">
        <v>1</v>
      </c>
      <c r="M17" s="652">
        <v>1</v>
      </c>
      <c r="N17" s="621">
        <v>1</v>
      </c>
      <c r="O17" s="621">
        <v>1</v>
      </c>
      <c r="P17" s="597"/>
      <c r="Q17" s="598"/>
      <c r="S17"/>
      <c r="T17"/>
    </row>
    <row r="18" spans="2:20" s="272" customFormat="1" ht="36.75" customHeight="1" x14ac:dyDescent="0.3">
      <c r="B18" s="599"/>
      <c r="C18" s="600"/>
      <c r="D18" s="600"/>
      <c r="E18" s="600"/>
      <c r="F18" s="600"/>
      <c r="G18" s="601"/>
      <c r="H18" s="594" t="s">
        <v>1284</v>
      </c>
      <c r="I18" s="593" t="s">
        <v>1292</v>
      </c>
      <c r="J18" s="596"/>
      <c r="K18" s="619">
        <v>1</v>
      </c>
      <c r="L18" s="621">
        <v>1</v>
      </c>
      <c r="M18" s="652">
        <v>1</v>
      </c>
      <c r="N18" s="621">
        <v>1</v>
      </c>
      <c r="O18" s="621">
        <v>1</v>
      </c>
      <c r="P18" s="597"/>
      <c r="Q18" s="598"/>
      <c r="S18"/>
      <c r="T18"/>
    </row>
    <row r="19" spans="2:20" s="272" customFormat="1" ht="31.2" x14ac:dyDescent="0.3">
      <c r="B19" s="599"/>
      <c r="C19" s="600"/>
      <c r="D19" s="600"/>
      <c r="E19" s="600"/>
      <c r="F19" s="600"/>
      <c r="G19" s="601"/>
      <c r="H19" s="594" t="s">
        <v>1285</v>
      </c>
      <c r="I19" s="593" t="s">
        <v>19</v>
      </c>
      <c r="J19" s="596"/>
      <c r="K19" s="620">
        <v>0.64159999999999995</v>
      </c>
      <c r="L19" s="621">
        <v>1</v>
      </c>
      <c r="M19" s="652">
        <v>1</v>
      </c>
      <c r="N19" s="621">
        <v>1</v>
      </c>
      <c r="O19" s="621">
        <v>1</v>
      </c>
      <c r="P19" s="597"/>
      <c r="Q19" s="598"/>
      <c r="S19"/>
      <c r="T19"/>
    </row>
    <row r="20" spans="2:20" s="272" customFormat="1" ht="51.75" customHeight="1" x14ac:dyDescent="0.3">
      <c r="B20" s="599"/>
      <c r="C20" s="600"/>
      <c r="D20" s="600"/>
      <c r="E20" s="600"/>
      <c r="F20" s="600"/>
      <c r="G20" s="601"/>
      <c r="H20" s="595" t="s">
        <v>1286</v>
      </c>
      <c r="I20" s="593" t="s">
        <v>521</v>
      </c>
      <c r="J20" s="596"/>
      <c r="K20" s="619">
        <v>1</v>
      </c>
      <c r="L20" s="621">
        <v>1</v>
      </c>
      <c r="M20" s="621">
        <v>1</v>
      </c>
      <c r="N20" s="621">
        <v>1</v>
      </c>
      <c r="O20" s="621">
        <v>1</v>
      </c>
      <c r="P20" s="597"/>
      <c r="Q20" s="598"/>
      <c r="S20"/>
      <c r="T20"/>
    </row>
    <row r="21" spans="2:20" s="272" customFormat="1" ht="46.8" x14ac:dyDescent="0.3">
      <c r="B21" s="599"/>
      <c r="C21" s="600"/>
      <c r="D21" s="600"/>
      <c r="E21" s="600"/>
      <c r="F21" s="600"/>
      <c r="G21" s="601"/>
      <c r="H21" s="595" t="s">
        <v>1287</v>
      </c>
      <c r="I21" s="593" t="s">
        <v>21</v>
      </c>
      <c r="J21" s="596"/>
      <c r="K21" s="619">
        <v>1</v>
      </c>
      <c r="L21" s="621">
        <v>1</v>
      </c>
      <c r="M21" s="621">
        <v>1</v>
      </c>
      <c r="N21" s="621">
        <v>1</v>
      </c>
      <c r="O21" s="621">
        <v>1</v>
      </c>
      <c r="P21" s="597"/>
      <c r="Q21" s="598"/>
      <c r="S21"/>
      <c r="T21"/>
    </row>
    <row r="22" spans="2:20" s="272" customFormat="1" ht="15.6" x14ac:dyDescent="0.3">
      <c r="B22" s="599"/>
      <c r="C22" s="600"/>
      <c r="D22" s="600"/>
      <c r="E22" s="600"/>
      <c r="F22" s="600"/>
      <c r="G22" s="601"/>
      <c r="H22" s="594" t="s">
        <v>525</v>
      </c>
      <c r="I22" s="593" t="s">
        <v>1294</v>
      </c>
      <c r="J22" s="596"/>
      <c r="K22" s="619">
        <v>1</v>
      </c>
      <c r="L22" s="621">
        <v>1</v>
      </c>
      <c r="M22" s="621">
        <v>1</v>
      </c>
      <c r="N22" s="621">
        <v>1</v>
      </c>
      <c r="O22" s="621">
        <v>1</v>
      </c>
      <c r="P22" s="597"/>
      <c r="Q22" s="598"/>
      <c r="S22"/>
      <c r="T22"/>
    </row>
    <row r="23" spans="2:20" s="272" customFormat="1" ht="31.2" x14ac:dyDescent="0.3">
      <c r="B23" s="599"/>
      <c r="C23" s="600"/>
      <c r="D23" s="600"/>
      <c r="E23" s="600"/>
      <c r="F23" s="600"/>
      <c r="G23" s="601"/>
      <c r="H23" s="594" t="s">
        <v>1288</v>
      </c>
      <c r="I23" s="593" t="s">
        <v>34</v>
      </c>
      <c r="J23" s="596"/>
      <c r="K23" s="619">
        <v>1</v>
      </c>
      <c r="L23" s="621">
        <v>1</v>
      </c>
      <c r="M23" s="621">
        <v>1</v>
      </c>
      <c r="N23" s="621">
        <v>1</v>
      </c>
      <c r="O23" s="621">
        <v>1</v>
      </c>
      <c r="P23" s="597"/>
      <c r="Q23" s="598"/>
      <c r="S23"/>
      <c r="T23"/>
    </row>
    <row r="24" spans="2:20" s="272" customFormat="1" ht="31.2" x14ac:dyDescent="0.3">
      <c r="B24" s="599"/>
      <c r="C24" s="600"/>
      <c r="D24" s="600"/>
      <c r="E24" s="600"/>
      <c r="F24" s="600"/>
      <c r="G24" s="601"/>
      <c r="H24" s="594" t="s">
        <v>1289</v>
      </c>
      <c r="I24" s="593" t="s">
        <v>23</v>
      </c>
      <c r="J24" s="596"/>
      <c r="K24" s="619">
        <v>1</v>
      </c>
      <c r="L24" s="621">
        <v>1</v>
      </c>
      <c r="M24" s="621">
        <v>1</v>
      </c>
      <c r="N24" s="621">
        <v>1</v>
      </c>
      <c r="O24" s="662" t="s">
        <v>32</v>
      </c>
      <c r="P24" s="597"/>
      <c r="Q24" s="598"/>
      <c r="S24"/>
      <c r="T24"/>
    </row>
    <row r="25" spans="2:20" s="272" customFormat="1" ht="52.5" customHeight="1" x14ac:dyDescent="0.3">
      <c r="B25" s="599"/>
      <c r="C25" s="600"/>
      <c r="D25" s="600"/>
      <c r="E25" s="600"/>
      <c r="F25" s="600"/>
      <c r="G25" s="601"/>
      <c r="H25" s="595" t="s">
        <v>530</v>
      </c>
      <c r="I25" s="471" t="s">
        <v>1293</v>
      </c>
      <c r="J25" s="596"/>
      <c r="K25" s="619">
        <v>1</v>
      </c>
      <c r="L25" s="621">
        <v>1</v>
      </c>
      <c r="M25" s="621">
        <v>1</v>
      </c>
      <c r="N25" s="621">
        <v>1</v>
      </c>
      <c r="O25" s="621">
        <v>1</v>
      </c>
      <c r="P25" s="597"/>
      <c r="Q25" s="598"/>
      <c r="S25"/>
      <c r="T25"/>
    </row>
    <row r="26" spans="2:20" s="272" customFormat="1" ht="15.6" x14ac:dyDescent="0.3">
      <c r="B26" s="640"/>
      <c r="C26" s="641"/>
      <c r="D26" s="641"/>
      <c r="E26" s="641"/>
      <c r="F26" s="641"/>
      <c r="G26" s="642"/>
      <c r="H26" s="643"/>
      <c r="I26" s="641"/>
      <c r="J26" s="609"/>
      <c r="K26" s="644"/>
      <c r="L26" s="644"/>
      <c r="M26" s="610"/>
      <c r="N26" s="610"/>
      <c r="O26" s="644"/>
      <c r="P26" s="610"/>
      <c r="Q26" s="611"/>
      <c r="S26"/>
      <c r="T26"/>
    </row>
    <row r="27" spans="2:20" s="279" customFormat="1" ht="31.5" customHeight="1" x14ac:dyDescent="0.3">
      <c r="B27" s="729" t="s">
        <v>1255</v>
      </c>
      <c r="C27" s="730" t="s">
        <v>1256</v>
      </c>
      <c r="D27" s="730" t="s">
        <v>1255</v>
      </c>
      <c r="E27" s="730" t="s">
        <v>1258</v>
      </c>
      <c r="F27" s="1652" t="s">
        <v>1017</v>
      </c>
      <c r="G27" s="1653"/>
      <c r="H27" s="1654"/>
      <c r="I27" s="730" t="s">
        <v>395</v>
      </c>
      <c r="J27" s="731"/>
      <c r="K27" s="734"/>
      <c r="L27" s="734"/>
      <c r="M27" s="734"/>
      <c r="N27" s="734"/>
      <c r="O27" s="734"/>
      <c r="P27" s="734"/>
      <c r="Q27" s="735"/>
      <c r="S27"/>
      <c r="T27"/>
    </row>
    <row r="28" spans="2:20" s="279" customFormat="1" ht="46.8" x14ac:dyDescent="0.3">
      <c r="B28" s="645"/>
      <c r="C28" s="646"/>
      <c r="D28" s="646"/>
      <c r="E28" s="646"/>
      <c r="F28" s="646"/>
      <c r="G28" s="647"/>
      <c r="H28" s="633" t="s">
        <v>794</v>
      </c>
      <c r="I28" s="648" t="s">
        <v>1303</v>
      </c>
      <c r="J28" s="635"/>
      <c r="K28" s="638">
        <v>1</v>
      </c>
      <c r="L28" s="638">
        <v>1</v>
      </c>
      <c r="M28" s="638">
        <v>1</v>
      </c>
      <c r="N28" s="638">
        <f t="shared" ref="N28:N52" si="0">M28/L28</f>
        <v>1</v>
      </c>
      <c r="O28" s="638">
        <v>1</v>
      </c>
      <c r="P28" s="637"/>
      <c r="Q28" s="639"/>
    </row>
    <row r="29" spans="2:20" s="272" customFormat="1" ht="31.2" x14ac:dyDescent="0.3">
      <c r="B29" s="599"/>
      <c r="C29" s="600"/>
      <c r="D29" s="600"/>
      <c r="E29" s="600"/>
      <c r="F29" s="600"/>
      <c r="G29" s="601"/>
      <c r="H29" s="594" t="s">
        <v>1295</v>
      </c>
      <c r="I29" s="593" t="s">
        <v>535</v>
      </c>
      <c r="J29" s="596"/>
      <c r="K29" s="621">
        <v>1</v>
      </c>
      <c r="L29" s="621">
        <v>1</v>
      </c>
      <c r="M29" s="621">
        <v>1</v>
      </c>
      <c r="N29" s="621">
        <f t="shared" si="0"/>
        <v>1</v>
      </c>
      <c r="O29" s="621">
        <v>1</v>
      </c>
      <c r="P29" s="597"/>
      <c r="Q29" s="598"/>
    </row>
    <row r="30" spans="2:20" s="272" customFormat="1" ht="33.75" customHeight="1" x14ac:dyDescent="0.3">
      <c r="B30" s="599"/>
      <c r="C30" s="600"/>
      <c r="D30" s="600"/>
      <c r="E30" s="600"/>
      <c r="F30" s="600"/>
      <c r="G30" s="601"/>
      <c r="H30" s="594" t="s">
        <v>1296</v>
      </c>
      <c r="I30" s="487" t="s">
        <v>537</v>
      </c>
      <c r="J30" s="596"/>
      <c r="K30" s="621">
        <v>1</v>
      </c>
      <c r="L30" s="621">
        <v>1</v>
      </c>
      <c r="M30" s="621">
        <v>1</v>
      </c>
      <c r="N30" s="621">
        <f t="shared" si="0"/>
        <v>1</v>
      </c>
      <c r="O30" s="621">
        <v>1</v>
      </c>
      <c r="P30" s="597"/>
      <c r="Q30" s="598"/>
    </row>
    <row r="31" spans="2:20" s="272" customFormat="1" ht="31.2" x14ac:dyDescent="0.3">
      <c r="B31" s="599"/>
      <c r="C31" s="600"/>
      <c r="D31" s="600"/>
      <c r="E31" s="600"/>
      <c r="F31" s="600"/>
      <c r="G31" s="601"/>
      <c r="H31" s="594" t="s">
        <v>1297</v>
      </c>
      <c r="I31" s="593" t="s">
        <v>539</v>
      </c>
      <c r="J31" s="596"/>
      <c r="K31" s="621">
        <v>1</v>
      </c>
      <c r="L31" s="621">
        <v>1</v>
      </c>
      <c r="M31" s="621">
        <v>1</v>
      </c>
      <c r="N31" s="621">
        <f t="shared" si="0"/>
        <v>1</v>
      </c>
      <c r="O31" s="621">
        <v>1</v>
      </c>
      <c r="P31" s="597"/>
      <c r="Q31" s="598"/>
    </row>
    <row r="32" spans="2:20" s="272" customFormat="1" ht="31.2" x14ac:dyDescent="0.3">
      <c r="B32" s="599"/>
      <c r="C32" s="600"/>
      <c r="D32" s="600"/>
      <c r="E32" s="600"/>
      <c r="F32" s="600"/>
      <c r="G32" s="601"/>
      <c r="H32" s="594" t="s">
        <v>1298</v>
      </c>
      <c r="I32" s="471" t="s">
        <v>541</v>
      </c>
      <c r="J32" s="596"/>
      <c r="K32" s="621">
        <v>1</v>
      </c>
      <c r="L32" s="621">
        <v>1</v>
      </c>
      <c r="M32" s="621">
        <v>1</v>
      </c>
      <c r="N32" s="621">
        <f t="shared" si="0"/>
        <v>1</v>
      </c>
      <c r="O32" s="621">
        <v>1</v>
      </c>
      <c r="P32" s="597"/>
      <c r="Q32" s="598"/>
    </row>
    <row r="33" spans="2:17" s="272" customFormat="1" ht="31.2" x14ac:dyDescent="0.3">
      <c r="B33" s="599"/>
      <c r="C33" s="600"/>
      <c r="D33" s="600"/>
      <c r="E33" s="600"/>
      <c r="F33" s="600"/>
      <c r="G33" s="601"/>
      <c r="H33" s="595" t="s">
        <v>1299</v>
      </c>
      <c r="I33" s="593" t="s">
        <v>543</v>
      </c>
      <c r="J33" s="596"/>
      <c r="K33" s="621">
        <v>1</v>
      </c>
      <c r="L33" s="621">
        <v>1</v>
      </c>
      <c r="M33" s="621">
        <v>1</v>
      </c>
      <c r="N33" s="621">
        <f t="shared" si="0"/>
        <v>1</v>
      </c>
      <c r="O33" s="621">
        <v>1</v>
      </c>
      <c r="P33" s="597"/>
      <c r="Q33" s="598"/>
    </row>
    <row r="34" spans="2:17" s="272" customFormat="1" ht="46.8" x14ac:dyDescent="0.3">
      <c r="B34" s="599"/>
      <c r="C34" s="600"/>
      <c r="D34" s="600"/>
      <c r="E34" s="600"/>
      <c r="F34" s="600"/>
      <c r="G34" s="601"/>
      <c r="H34" s="595" t="s">
        <v>1300</v>
      </c>
      <c r="I34" s="471" t="s">
        <v>545</v>
      </c>
      <c r="J34" s="596"/>
      <c r="K34" s="621">
        <v>1</v>
      </c>
      <c r="L34" s="621">
        <v>1</v>
      </c>
      <c r="M34" s="621">
        <v>1</v>
      </c>
      <c r="N34" s="621">
        <f t="shared" si="0"/>
        <v>1</v>
      </c>
      <c r="O34" s="621">
        <v>1</v>
      </c>
      <c r="P34" s="597"/>
      <c r="Q34" s="598"/>
    </row>
    <row r="35" spans="2:17" s="272" customFormat="1" ht="31.2" x14ac:dyDescent="0.3">
      <c r="B35" s="599"/>
      <c r="C35" s="600"/>
      <c r="D35" s="600"/>
      <c r="E35" s="600"/>
      <c r="F35" s="600"/>
      <c r="G35" s="601"/>
      <c r="H35" s="595" t="s">
        <v>544</v>
      </c>
      <c r="I35" s="593" t="s">
        <v>547</v>
      </c>
      <c r="J35" s="596"/>
      <c r="K35" s="621">
        <v>1</v>
      </c>
      <c r="L35" s="621">
        <v>1</v>
      </c>
      <c r="M35" s="621">
        <v>1</v>
      </c>
      <c r="N35" s="621">
        <f t="shared" si="0"/>
        <v>1</v>
      </c>
      <c r="O35" s="621">
        <v>1</v>
      </c>
      <c r="P35" s="597"/>
      <c r="Q35" s="598"/>
    </row>
    <row r="36" spans="2:17" s="272" customFormat="1" ht="46.8" x14ac:dyDescent="0.3">
      <c r="B36" s="599"/>
      <c r="C36" s="600"/>
      <c r="D36" s="600"/>
      <c r="E36" s="600"/>
      <c r="F36" s="600"/>
      <c r="G36" s="601"/>
      <c r="H36" s="595" t="s">
        <v>1301</v>
      </c>
      <c r="I36" s="593" t="s">
        <v>549</v>
      </c>
      <c r="J36" s="596"/>
      <c r="K36" s="621">
        <v>1</v>
      </c>
      <c r="L36" s="621">
        <v>1</v>
      </c>
      <c r="M36" s="621">
        <v>1</v>
      </c>
      <c r="N36" s="621">
        <f t="shared" si="0"/>
        <v>1</v>
      </c>
      <c r="O36" s="621">
        <v>1</v>
      </c>
      <c r="P36" s="597"/>
      <c r="Q36" s="598"/>
    </row>
    <row r="37" spans="2:17" s="272" customFormat="1" ht="46.8" x14ac:dyDescent="0.3">
      <c r="B37" s="599"/>
      <c r="C37" s="600"/>
      <c r="D37" s="600"/>
      <c r="E37" s="600"/>
      <c r="F37" s="600"/>
      <c r="G37" s="601"/>
      <c r="H37" s="595" t="s">
        <v>1302</v>
      </c>
      <c r="I37" s="593" t="s">
        <v>1304</v>
      </c>
      <c r="J37" s="622">
        <v>0</v>
      </c>
      <c r="K37" s="622">
        <v>0</v>
      </c>
      <c r="L37" s="621">
        <v>1</v>
      </c>
      <c r="M37" s="621">
        <v>1</v>
      </c>
      <c r="N37" s="621">
        <f t="shared" si="0"/>
        <v>1</v>
      </c>
      <c r="O37" s="621">
        <v>1</v>
      </c>
      <c r="P37" s="597"/>
      <c r="Q37" s="598"/>
    </row>
    <row r="38" spans="2:17" s="272" customFormat="1" ht="15.6" x14ac:dyDescent="0.3">
      <c r="B38" s="599"/>
      <c r="C38" s="600"/>
      <c r="D38" s="600"/>
      <c r="E38" s="600"/>
      <c r="F38" s="600"/>
      <c r="G38" s="601"/>
      <c r="H38" s="603"/>
      <c r="J38" s="596"/>
      <c r="K38" s="604"/>
      <c r="L38" s="604"/>
      <c r="M38" s="597"/>
      <c r="N38" s="597"/>
      <c r="O38" s="604"/>
      <c r="P38" s="597"/>
      <c r="Q38" s="598"/>
    </row>
    <row r="39" spans="2:17" s="272" customFormat="1" ht="15.6" x14ac:dyDescent="0.3">
      <c r="B39" s="640"/>
      <c r="C39" s="641"/>
      <c r="D39" s="641"/>
      <c r="E39" s="641"/>
      <c r="F39" s="641"/>
      <c r="G39" s="642"/>
      <c r="H39" s="643"/>
      <c r="I39" s="641"/>
      <c r="J39" s="609"/>
      <c r="K39" s="644"/>
      <c r="L39" s="644"/>
      <c r="M39" s="610"/>
      <c r="N39" s="610"/>
      <c r="O39" s="644"/>
      <c r="P39" s="610"/>
      <c r="Q39" s="611"/>
    </row>
    <row r="40" spans="2:17" s="279" customFormat="1" ht="30.75" customHeight="1" x14ac:dyDescent="0.3">
      <c r="B40" s="729" t="s">
        <v>1255</v>
      </c>
      <c r="C40" s="730" t="s">
        <v>1256</v>
      </c>
      <c r="D40" s="730" t="s">
        <v>1255</v>
      </c>
      <c r="E40" s="730" t="s">
        <v>1256</v>
      </c>
      <c r="F40" s="1652" t="s">
        <v>1022</v>
      </c>
      <c r="G40" s="1653"/>
      <c r="H40" s="1654"/>
      <c r="I40" s="730" t="s">
        <v>45</v>
      </c>
      <c r="J40" s="731"/>
      <c r="K40" s="734"/>
      <c r="L40" s="734"/>
      <c r="M40" s="734"/>
      <c r="N40" s="734"/>
      <c r="O40" s="734"/>
      <c r="P40" s="734"/>
      <c r="Q40" s="735"/>
    </row>
    <row r="41" spans="2:17" s="272" customFormat="1" ht="46.8" x14ac:dyDescent="0.3">
      <c r="B41" s="630"/>
      <c r="C41" s="631"/>
      <c r="D41" s="631"/>
      <c r="E41" s="631"/>
      <c r="F41" s="631"/>
      <c r="G41" s="632"/>
      <c r="H41" s="633" t="s">
        <v>1308</v>
      </c>
      <c r="I41" s="650" t="s">
        <v>46</v>
      </c>
      <c r="J41" s="635"/>
      <c r="K41" s="638">
        <v>1</v>
      </c>
      <c r="L41" s="638">
        <v>1</v>
      </c>
      <c r="M41" s="638">
        <v>1</v>
      </c>
      <c r="N41" s="638">
        <f t="shared" si="0"/>
        <v>1</v>
      </c>
      <c r="O41" s="638">
        <v>1</v>
      </c>
      <c r="P41" s="637"/>
      <c r="Q41" s="639"/>
    </row>
    <row r="42" spans="2:17" s="272" customFormat="1" ht="15.6" x14ac:dyDescent="0.3">
      <c r="B42" s="599"/>
      <c r="C42" s="600"/>
      <c r="D42" s="600"/>
      <c r="E42" s="600"/>
      <c r="F42" s="600"/>
      <c r="G42" s="601"/>
      <c r="H42" s="602"/>
      <c r="I42" s="605"/>
      <c r="J42" s="596"/>
      <c r="K42" s="604"/>
      <c r="L42" s="604"/>
      <c r="M42" s="597"/>
      <c r="N42" s="597"/>
      <c r="O42" s="604"/>
      <c r="P42" s="597"/>
      <c r="Q42" s="598"/>
    </row>
    <row r="43" spans="2:17" s="272" customFormat="1" ht="15.6" x14ac:dyDescent="0.3">
      <c r="B43" s="640"/>
      <c r="C43" s="641"/>
      <c r="D43" s="641"/>
      <c r="E43" s="641"/>
      <c r="F43" s="641"/>
      <c r="G43" s="642"/>
      <c r="H43" s="643"/>
      <c r="I43" s="641"/>
      <c r="J43" s="609"/>
      <c r="K43" s="644"/>
      <c r="L43" s="644"/>
      <c r="M43" s="610"/>
      <c r="N43" s="610"/>
      <c r="O43" s="644"/>
      <c r="P43" s="610"/>
      <c r="Q43" s="611"/>
    </row>
    <row r="44" spans="2:17" s="279" customFormat="1" ht="31.5" customHeight="1" x14ac:dyDescent="0.3">
      <c r="B44" s="729" t="s">
        <v>1255</v>
      </c>
      <c r="C44" s="730" t="s">
        <v>1256</v>
      </c>
      <c r="D44" s="730" t="s">
        <v>1255</v>
      </c>
      <c r="E44" s="730" t="s">
        <v>1263</v>
      </c>
      <c r="F44" s="1652" t="s">
        <v>1023</v>
      </c>
      <c r="G44" s="1653"/>
      <c r="H44" s="1654"/>
      <c r="I44" s="730" t="s">
        <v>54</v>
      </c>
      <c r="J44" s="731"/>
      <c r="K44" s="734"/>
      <c r="L44" s="734"/>
      <c r="M44" s="734"/>
      <c r="N44" s="734"/>
      <c r="O44" s="734"/>
      <c r="P44" s="734"/>
      <c r="Q44" s="735"/>
    </row>
    <row r="45" spans="2:17" s="272" customFormat="1" ht="46.8" x14ac:dyDescent="0.3">
      <c r="B45" s="630"/>
      <c r="C45" s="631"/>
      <c r="D45" s="631"/>
      <c r="E45" s="631"/>
      <c r="F45" s="631"/>
      <c r="G45" s="632"/>
      <c r="H45" s="633" t="s">
        <v>1307</v>
      </c>
      <c r="I45" s="653" t="s">
        <v>557</v>
      </c>
      <c r="J45" s="635"/>
      <c r="K45" s="638">
        <v>1</v>
      </c>
      <c r="L45" s="638">
        <v>1</v>
      </c>
      <c r="M45" s="638">
        <v>1</v>
      </c>
      <c r="N45" s="638">
        <f t="shared" si="0"/>
        <v>1</v>
      </c>
      <c r="O45" s="638">
        <v>1</v>
      </c>
      <c r="P45" s="637"/>
      <c r="Q45" s="639"/>
    </row>
    <row r="46" spans="2:17" s="272" customFormat="1" ht="15.6" x14ac:dyDescent="0.3">
      <c r="B46" s="599"/>
      <c r="C46" s="600"/>
      <c r="D46" s="600"/>
      <c r="E46" s="600"/>
      <c r="F46" s="600"/>
      <c r="G46" s="601"/>
      <c r="H46" s="602"/>
      <c r="I46" s="600"/>
      <c r="J46" s="596"/>
      <c r="K46" s="604"/>
      <c r="L46" s="604"/>
      <c r="M46" s="597"/>
      <c r="N46" s="597"/>
      <c r="O46" s="604"/>
      <c r="P46" s="597"/>
      <c r="Q46" s="598"/>
    </row>
    <row r="47" spans="2:17" s="272" customFormat="1" ht="15.6" x14ac:dyDescent="0.3">
      <c r="B47" s="640"/>
      <c r="C47" s="641"/>
      <c r="D47" s="641"/>
      <c r="E47" s="641"/>
      <c r="F47" s="641"/>
      <c r="G47" s="642"/>
      <c r="H47" s="649"/>
      <c r="I47" s="641"/>
      <c r="J47" s="609"/>
      <c r="K47" s="644"/>
      <c r="L47" s="644"/>
      <c r="M47" s="610"/>
      <c r="N47" s="610"/>
      <c r="O47" s="644"/>
      <c r="P47" s="610"/>
      <c r="Q47" s="611"/>
    </row>
    <row r="48" spans="2:17" s="279" customFormat="1" ht="31.5" customHeight="1" x14ac:dyDescent="0.3">
      <c r="B48" s="729" t="s">
        <v>1255</v>
      </c>
      <c r="C48" s="730" t="s">
        <v>1256</v>
      </c>
      <c r="D48" s="730" t="s">
        <v>1255</v>
      </c>
      <c r="E48" s="730" t="s">
        <v>1264</v>
      </c>
      <c r="F48" s="1652" t="s">
        <v>1026</v>
      </c>
      <c r="G48" s="1653"/>
      <c r="H48" s="1654"/>
      <c r="I48" s="730" t="s">
        <v>148</v>
      </c>
      <c r="J48" s="731"/>
      <c r="K48" s="734"/>
      <c r="L48" s="734"/>
      <c r="M48" s="734"/>
      <c r="N48" s="734"/>
      <c r="O48" s="734"/>
      <c r="P48" s="734"/>
      <c r="Q48" s="735"/>
    </row>
    <row r="49" spans="2:21" s="272" customFormat="1" ht="31.2" x14ac:dyDescent="0.3">
      <c r="B49" s="630"/>
      <c r="C49" s="631"/>
      <c r="D49" s="631"/>
      <c r="E49" s="631"/>
      <c r="F49" s="631"/>
      <c r="G49" s="632"/>
      <c r="H49" s="655" t="s">
        <v>1305</v>
      </c>
      <c r="I49" s="634" t="s">
        <v>152</v>
      </c>
      <c r="J49" s="635"/>
      <c r="K49" s="638">
        <v>1</v>
      </c>
      <c r="L49" s="638">
        <v>1</v>
      </c>
      <c r="M49" s="638">
        <v>1</v>
      </c>
      <c r="N49" s="638">
        <f t="shared" si="0"/>
        <v>1</v>
      </c>
      <c r="O49" s="638">
        <v>1</v>
      </c>
      <c r="P49" s="637"/>
      <c r="Q49" s="639"/>
    </row>
    <row r="50" spans="2:21" s="272" customFormat="1" ht="31.2" x14ac:dyDescent="0.3">
      <c r="B50" s="599"/>
      <c r="C50" s="600"/>
      <c r="D50" s="600"/>
      <c r="E50" s="600"/>
      <c r="F50" s="600"/>
      <c r="G50" s="601"/>
      <c r="H50" s="595" t="s">
        <v>1306</v>
      </c>
      <c r="I50" s="593" t="s">
        <v>149</v>
      </c>
      <c r="J50" s="596"/>
      <c r="K50" s="621">
        <v>1</v>
      </c>
      <c r="L50" s="621">
        <v>1</v>
      </c>
      <c r="M50" s="621">
        <v>1</v>
      </c>
      <c r="N50" s="621">
        <f t="shared" si="0"/>
        <v>1</v>
      </c>
      <c r="O50" s="621">
        <v>1</v>
      </c>
      <c r="P50" s="597"/>
      <c r="Q50" s="598"/>
    </row>
    <row r="51" spans="2:21" s="272" customFormat="1" ht="31.2" x14ac:dyDescent="0.3">
      <c r="B51" s="599"/>
      <c r="C51" s="600"/>
      <c r="D51" s="600"/>
      <c r="E51" s="600"/>
      <c r="F51" s="600"/>
      <c r="G51" s="601"/>
      <c r="H51" s="595" t="s">
        <v>564</v>
      </c>
      <c r="I51" s="593" t="s">
        <v>150</v>
      </c>
      <c r="J51" s="596"/>
      <c r="K51" s="621">
        <v>1</v>
      </c>
      <c r="L51" s="621">
        <v>1</v>
      </c>
      <c r="M51" s="621">
        <v>1</v>
      </c>
      <c r="N51" s="621">
        <f t="shared" si="0"/>
        <v>1</v>
      </c>
      <c r="O51" s="621">
        <v>1</v>
      </c>
      <c r="P51" s="597"/>
      <c r="Q51" s="598"/>
    </row>
    <row r="52" spans="2:21" s="272" customFormat="1" ht="31.2" x14ac:dyDescent="0.3">
      <c r="B52" s="599"/>
      <c r="C52" s="600"/>
      <c r="D52" s="600"/>
      <c r="E52" s="600"/>
      <c r="F52" s="600"/>
      <c r="G52" s="601"/>
      <c r="H52" s="595" t="s">
        <v>566</v>
      </c>
      <c r="I52" s="487" t="s">
        <v>567</v>
      </c>
      <c r="J52" s="596"/>
      <c r="K52" s="621">
        <v>0.9</v>
      </c>
      <c r="L52" s="621">
        <v>1</v>
      </c>
      <c r="M52" s="621">
        <v>1</v>
      </c>
      <c r="N52" s="621">
        <f t="shared" si="0"/>
        <v>1</v>
      </c>
      <c r="O52" s="621">
        <v>1</v>
      </c>
      <c r="P52" s="597"/>
      <c r="Q52" s="598"/>
    </row>
    <row r="53" spans="2:21" s="272" customFormat="1" ht="15.6" x14ac:dyDescent="0.3">
      <c r="B53" s="640"/>
      <c r="C53" s="641"/>
      <c r="D53" s="641"/>
      <c r="E53" s="641"/>
      <c r="F53" s="641"/>
      <c r="G53" s="642"/>
      <c r="H53" s="643"/>
      <c r="I53" s="641"/>
      <c r="J53" s="609"/>
      <c r="K53" s="644"/>
      <c r="L53" s="644"/>
      <c r="M53" s="610"/>
      <c r="N53" s="610"/>
      <c r="O53" s="644"/>
      <c r="P53" s="610"/>
      <c r="Q53" s="611"/>
    </row>
    <row r="54" spans="2:21" s="279" customFormat="1" ht="31.5" customHeight="1" x14ac:dyDescent="0.3">
      <c r="B54" s="729" t="s">
        <v>1255</v>
      </c>
      <c r="C54" s="730" t="s">
        <v>1256</v>
      </c>
      <c r="D54" s="730" t="s">
        <v>1255</v>
      </c>
      <c r="E54" s="736" t="s">
        <v>1309</v>
      </c>
      <c r="F54" s="1652" t="s">
        <v>1028</v>
      </c>
      <c r="G54" s="1653"/>
      <c r="H54" s="1654"/>
      <c r="I54" s="730" t="s">
        <v>153</v>
      </c>
      <c r="J54" s="731"/>
      <c r="K54" s="734"/>
      <c r="L54" s="734"/>
      <c r="M54" s="734"/>
      <c r="N54" s="734"/>
      <c r="O54" s="734"/>
      <c r="P54" s="734"/>
      <c r="Q54" s="735"/>
      <c r="S54"/>
      <c r="T54"/>
      <c r="U54"/>
    </row>
    <row r="55" spans="2:21" s="272" customFormat="1" ht="31.2" x14ac:dyDescent="0.3">
      <c r="B55" s="630"/>
      <c r="C55" s="631"/>
      <c r="D55" s="631"/>
      <c r="E55" s="631"/>
      <c r="F55" s="631"/>
      <c r="G55" s="632"/>
      <c r="H55" s="655" t="s">
        <v>1310</v>
      </c>
      <c r="I55" s="634" t="s">
        <v>154</v>
      </c>
      <c r="J55" s="636"/>
      <c r="K55" s="638" t="s">
        <v>1483</v>
      </c>
      <c r="L55" s="638" t="s">
        <v>974</v>
      </c>
      <c r="M55" s="638" t="s">
        <v>974</v>
      </c>
      <c r="N55" s="638">
        <v>1</v>
      </c>
      <c r="O55" s="638">
        <v>1</v>
      </c>
      <c r="P55" s="637">
        <v>1</v>
      </c>
      <c r="Q55" s="654">
        <v>1</v>
      </c>
      <c r="S55"/>
      <c r="T55"/>
      <c r="U55"/>
    </row>
    <row r="56" spans="2:21" s="272" customFormat="1" ht="46.8" x14ac:dyDescent="0.3">
      <c r="B56" s="599"/>
      <c r="C56" s="600"/>
      <c r="D56" s="600"/>
      <c r="E56" s="600"/>
      <c r="F56" s="600"/>
      <c r="G56" s="601"/>
      <c r="H56" s="595" t="s">
        <v>1311</v>
      </c>
      <c r="I56" s="634" t="s">
        <v>1325</v>
      </c>
      <c r="J56" s="619"/>
      <c r="K56" s="621">
        <f>7/7</f>
        <v>1</v>
      </c>
      <c r="L56" s="621">
        <v>1</v>
      </c>
      <c r="M56" s="621">
        <v>1</v>
      </c>
      <c r="N56" s="638">
        <f t="shared" ref="N56:N74" si="1">M56/L56</f>
        <v>1</v>
      </c>
      <c r="O56" s="638">
        <f t="shared" ref="O56:O74" si="2">N56/M56</f>
        <v>1</v>
      </c>
      <c r="P56" s="597"/>
      <c r="Q56" s="606"/>
      <c r="S56"/>
      <c r="T56"/>
      <c r="U56"/>
    </row>
    <row r="57" spans="2:21" s="272" customFormat="1" ht="33.75" customHeight="1" x14ac:dyDescent="0.3">
      <c r="B57" s="599"/>
      <c r="C57" s="600"/>
      <c r="D57" s="600"/>
      <c r="E57" s="600"/>
      <c r="F57" s="600"/>
      <c r="G57" s="601"/>
      <c r="H57" s="595" t="s">
        <v>1312</v>
      </c>
      <c r="I57" s="593" t="s">
        <v>156</v>
      </c>
      <c r="J57" s="619"/>
      <c r="K57" s="621">
        <f>2/2</f>
        <v>1</v>
      </c>
      <c r="L57" s="621">
        <v>1</v>
      </c>
      <c r="M57" s="621">
        <v>1</v>
      </c>
      <c r="N57" s="638">
        <f t="shared" si="1"/>
        <v>1</v>
      </c>
      <c r="O57" s="638">
        <f t="shared" si="2"/>
        <v>1</v>
      </c>
      <c r="P57" s="597"/>
      <c r="Q57" s="598"/>
      <c r="S57"/>
      <c r="T57"/>
      <c r="U57"/>
    </row>
    <row r="58" spans="2:21" s="272" customFormat="1" ht="62.4" x14ac:dyDescent="0.3">
      <c r="B58" s="599"/>
      <c r="C58" s="600"/>
      <c r="D58" s="600"/>
      <c r="E58" s="600"/>
      <c r="F58" s="600"/>
      <c r="G58" s="601"/>
      <c r="H58" s="595" t="s">
        <v>1313</v>
      </c>
      <c r="I58" s="353" t="s">
        <v>579</v>
      </c>
      <c r="J58" s="619"/>
      <c r="K58" s="621">
        <f>5/5</f>
        <v>1</v>
      </c>
      <c r="L58" s="621">
        <v>1</v>
      </c>
      <c r="M58" s="656">
        <v>0.875</v>
      </c>
      <c r="N58" s="657">
        <f t="shared" si="1"/>
        <v>0.875</v>
      </c>
      <c r="O58" s="638">
        <f t="shared" si="2"/>
        <v>1</v>
      </c>
      <c r="P58" s="597"/>
      <c r="Q58" s="598"/>
      <c r="S58"/>
      <c r="T58"/>
      <c r="U58"/>
    </row>
    <row r="59" spans="2:21" s="272" customFormat="1" ht="46.8" x14ac:dyDescent="0.3">
      <c r="B59" s="599"/>
      <c r="C59" s="600"/>
      <c r="D59" s="600"/>
      <c r="E59" s="600"/>
      <c r="F59" s="600"/>
      <c r="G59" s="601"/>
      <c r="H59" s="595" t="s">
        <v>1314</v>
      </c>
      <c r="I59" s="365" t="s">
        <v>584</v>
      </c>
      <c r="J59" s="619"/>
      <c r="K59" s="621">
        <f>100/100</f>
        <v>1</v>
      </c>
      <c r="L59" s="621">
        <v>1</v>
      </c>
      <c r="M59" s="621">
        <v>1</v>
      </c>
      <c r="N59" s="638">
        <f t="shared" si="1"/>
        <v>1</v>
      </c>
      <c r="O59" s="638">
        <f t="shared" si="2"/>
        <v>1</v>
      </c>
      <c r="P59" s="597"/>
      <c r="Q59" s="598"/>
      <c r="S59"/>
      <c r="T59"/>
      <c r="U59"/>
    </row>
    <row r="60" spans="2:21" s="272" customFormat="1" ht="46.8" x14ac:dyDescent="0.3">
      <c r="B60" s="599"/>
      <c r="C60" s="600"/>
      <c r="D60" s="600"/>
      <c r="E60" s="600"/>
      <c r="F60" s="600"/>
      <c r="G60" s="601"/>
      <c r="H60" s="595" t="s">
        <v>1315</v>
      </c>
      <c r="I60" s="365" t="s">
        <v>677</v>
      </c>
      <c r="J60" s="619"/>
      <c r="K60" s="621">
        <f>100/100</f>
        <v>1</v>
      </c>
      <c r="L60" s="621">
        <v>1</v>
      </c>
      <c r="M60" s="621">
        <v>1</v>
      </c>
      <c r="N60" s="638">
        <f t="shared" si="1"/>
        <v>1</v>
      </c>
      <c r="O60" s="638">
        <f t="shared" si="2"/>
        <v>1</v>
      </c>
      <c r="P60" s="597"/>
      <c r="Q60" s="598"/>
      <c r="S60"/>
      <c r="T60"/>
      <c r="U60"/>
    </row>
    <row r="61" spans="2:21" s="272" customFormat="1" ht="46.8" x14ac:dyDescent="0.3">
      <c r="B61" s="599"/>
      <c r="C61" s="600"/>
      <c r="D61" s="600"/>
      <c r="E61" s="600"/>
      <c r="F61" s="600"/>
      <c r="G61" s="601"/>
      <c r="H61" s="595" t="s">
        <v>1316</v>
      </c>
      <c r="I61" s="365" t="s">
        <v>588</v>
      </c>
      <c r="J61" s="619"/>
      <c r="K61" s="621">
        <f>4.53/4.53</f>
        <v>1</v>
      </c>
      <c r="L61" s="621">
        <v>1</v>
      </c>
      <c r="M61" s="621">
        <v>1</v>
      </c>
      <c r="N61" s="638">
        <f t="shared" si="1"/>
        <v>1</v>
      </c>
      <c r="O61" s="638">
        <f t="shared" si="2"/>
        <v>1</v>
      </c>
      <c r="P61" s="597"/>
      <c r="Q61" s="598"/>
      <c r="S61"/>
      <c r="T61"/>
      <c r="U61"/>
    </row>
    <row r="62" spans="2:21" s="272" customFormat="1" ht="46.8" x14ac:dyDescent="0.3">
      <c r="B62" s="599"/>
      <c r="C62" s="600"/>
      <c r="D62" s="600"/>
      <c r="E62" s="600"/>
      <c r="F62" s="600"/>
      <c r="G62" s="601"/>
      <c r="H62" s="595" t="s">
        <v>1317</v>
      </c>
      <c r="I62" s="365" t="s">
        <v>594</v>
      </c>
      <c r="J62" s="619"/>
      <c r="K62" s="621">
        <f>3.6/3.6</f>
        <v>1</v>
      </c>
      <c r="L62" s="621">
        <v>1</v>
      </c>
      <c r="M62" s="621">
        <v>1</v>
      </c>
      <c r="N62" s="638">
        <f t="shared" si="1"/>
        <v>1</v>
      </c>
      <c r="O62" s="638">
        <f t="shared" si="2"/>
        <v>1</v>
      </c>
      <c r="P62" s="597"/>
      <c r="Q62" s="598"/>
      <c r="S62"/>
      <c r="T62"/>
      <c r="U62"/>
    </row>
    <row r="63" spans="2:21" s="272" customFormat="1" ht="46.8" x14ac:dyDescent="0.3">
      <c r="B63" s="599"/>
      <c r="C63" s="600"/>
      <c r="D63" s="600"/>
      <c r="E63" s="600"/>
      <c r="F63" s="600"/>
      <c r="G63" s="601"/>
      <c r="H63" s="595" t="s">
        <v>1318</v>
      </c>
      <c r="I63" s="365" t="s">
        <v>599</v>
      </c>
      <c r="J63" s="619"/>
      <c r="K63" s="621">
        <f>2.14/2.14</f>
        <v>1</v>
      </c>
      <c r="L63" s="621">
        <v>1</v>
      </c>
      <c r="M63" s="621">
        <v>1</v>
      </c>
      <c r="N63" s="638">
        <f t="shared" si="1"/>
        <v>1</v>
      </c>
      <c r="O63" s="638">
        <f t="shared" si="2"/>
        <v>1</v>
      </c>
      <c r="P63" s="597"/>
      <c r="Q63" s="598"/>
      <c r="S63"/>
      <c r="T63"/>
      <c r="U63"/>
    </row>
    <row r="64" spans="2:21" s="272" customFormat="1" ht="46.8" x14ac:dyDescent="0.3">
      <c r="B64" s="599"/>
      <c r="C64" s="600"/>
      <c r="D64" s="600"/>
      <c r="E64" s="600"/>
      <c r="F64" s="600"/>
      <c r="G64" s="601"/>
      <c r="H64" s="595" t="s">
        <v>1319</v>
      </c>
      <c r="I64" s="365" t="s">
        <v>612</v>
      </c>
      <c r="J64" s="619"/>
      <c r="K64" s="621">
        <f>4/4</f>
        <v>1</v>
      </c>
      <c r="L64" s="621">
        <v>1</v>
      </c>
      <c r="M64" s="621">
        <v>1</v>
      </c>
      <c r="N64" s="638">
        <f t="shared" si="1"/>
        <v>1</v>
      </c>
      <c r="O64" s="638">
        <f t="shared" si="2"/>
        <v>1</v>
      </c>
      <c r="P64" s="597"/>
      <c r="Q64" s="598"/>
      <c r="S64"/>
      <c r="T64"/>
      <c r="U64"/>
    </row>
    <row r="65" spans="2:21" s="272" customFormat="1" ht="46.8" x14ac:dyDescent="0.3">
      <c r="B65" s="599"/>
      <c r="C65" s="600"/>
      <c r="D65" s="600"/>
      <c r="E65" s="600"/>
      <c r="F65" s="600"/>
      <c r="G65" s="601"/>
      <c r="H65" s="595" t="s">
        <v>1320</v>
      </c>
      <c r="I65" s="353" t="s">
        <v>617</v>
      </c>
      <c r="J65" s="619"/>
      <c r="K65" s="621">
        <f>2.4/2.4</f>
        <v>1</v>
      </c>
      <c r="L65" s="621">
        <v>1</v>
      </c>
      <c r="M65" s="621">
        <v>1</v>
      </c>
      <c r="N65" s="638">
        <f t="shared" si="1"/>
        <v>1</v>
      </c>
      <c r="O65" s="638">
        <f t="shared" si="2"/>
        <v>1</v>
      </c>
      <c r="P65" s="597"/>
      <c r="Q65" s="598"/>
      <c r="S65"/>
      <c r="T65"/>
      <c r="U65"/>
    </row>
    <row r="66" spans="2:21" s="272" customFormat="1" ht="46.8" x14ac:dyDescent="0.3">
      <c r="B66" s="599"/>
      <c r="C66" s="600"/>
      <c r="D66" s="600"/>
      <c r="E66" s="600"/>
      <c r="F66" s="600"/>
      <c r="G66" s="601"/>
      <c r="H66" s="595" t="s">
        <v>1321</v>
      </c>
      <c r="I66" s="353" t="s">
        <v>632</v>
      </c>
      <c r="J66" s="619"/>
      <c r="K66" s="656">
        <v>0.98719999999999997</v>
      </c>
      <c r="L66" s="621">
        <v>1</v>
      </c>
      <c r="M66" s="656">
        <v>0.98719999999999997</v>
      </c>
      <c r="N66" s="657">
        <f t="shared" si="1"/>
        <v>0.98719999999999997</v>
      </c>
      <c r="O66" s="638">
        <f t="shared" si="2"/>
        <v>1</v>
      </c>
      <c r="P66" s="597"/>
      <c r="Q66" s="607"/>
      <c r="S66"/>
      <c r="T66"/>
      <c r="U66"/>
    </row>
    <row r="67" spans="2:21" s="272" customFormat="1" ht="46.8" x14ac:dyDescent="0.3">
      <c r="B67" s="599"/>
      <c r="C67" s="600"/>
      <c r="D67" s="600"/>
      <c r="E67" s="600"/>
      <c r="F67" s="600"/>
      <c r="G67" s="601"/>
      <c r="H67" s="595" t="s">
        <v>1322</v>
      </c>
      <c r="I67" s="353" t="s">
        <v>643</v>
      </c>
      <c r="J67" s="619"/>
      <c r="K67" s="621">
        <f>8.29/8.29</f>
        <v>1</v>
      </c>
      <c r="L67" s="621">
        <v>1</v>
      </c>
      <c r="M67" s="621">
        <v>1</v>
      </c>
      <c r="N67" s="638">
        <f t="shared" si="1"/>
        <v>1</v>
      </c>
      <c r="O67" s="638">
        <f t="shared" si="2"/>
        <v>1</v>
      </c>
      <c r="P67" s="597"/>
      <c r="Q67" s="598"/>
      <c r="S67"/>
      <c r="T67"/>
      <c r="U67"/>
    </row>
    <row r="68" spans="2:21" s="272" customFormat="1" ht="31.2" x14ac:dyDescent="0.3">
      <c r="B68" s="599"/>
      <c r="C68" s="600"/>
      <c r="D68" s="600"/>
      <c r="E68" s="600"/>
      <c r="F68" s="600"/>
      <c r="G68" s="601"/>
      <c r="H68" s="595" t="s">
        <v>1323</v>
      </c>
      <c r="I68" s="353" t="s">
        <v>1245</v>
      </c>
      <c r="J68" s="619"/>
      <c r="K68" s="621">
        <f>3.52/3.52</f>
        <v>1</v>
      </c>
      <c r="L68" s="658">
        <v>0</v>
      </c>
      <c r="M68" s="658">
        <v>0</v>
      </c>
      <c r="N68" s="658">
        <v>0</v>
      </c>
      <c r="O68" s="638"/>
      <c r="P68" s="597"/>
      <c r="Q68" s="598"/>
      <c r="S68"/>
      <c r="T68"/>
      <c r="U68"/>
    </row>
    <row r="69" spans="2:21" s="272" customFormat="1" ht="31.2" x14ac:dyDescent="0.3">
      <c r="B69" s="599"/>
      <c r="C69" s="600"/>
      <c r="D69" s="600"/>
      <c r="E69" s="600"/>
      <c r="F69" s="600"/>
      <c r="G69" s="601"/>
      <c r="H69" s="595" t="s">
        <v>1272</v>
      </c>
      <c r="I69" s="353" t="s">
        <v>648</v>
      </c>
      <c r="J69" s="619"/>
      <c r="K69" s="621">
        <f>3.52/3.52</f>
        <v>1</v>
      </c>
      <c r="L69" s="621">
        <v>1</v>
      </c>
      <c r="M69" s="621">
        <v>1</v>
      </c>
      <c r="N69" s="638">
        <f t="shared" si="1"/>
        <v>1</v>
      </c>
      <c r="O69" s="638">
        <f t="shared" si="2"/>
        <v>1</v>
      </c>
      <c r="P69" s="597"/>
      <c r="Q69" s="598"/>
      <c r="S69"/>
      <c r="T69"/>
      <c r="U69"/>
    </row>
    <row r="70" spans="2:21" s="272" customFormat="1" ht="31.2" x14ac:dyDescent="0.3">
      <c r="B70" s="599"/>
      <c r="C70" s="600"/>
      <c r="D70" s="600"/>
      <c r="E70" s="600"/>
      <c r="F70" s="600"/>
      <c r="G70" s="601"/>
      <c r="H70" s="595" t="s">
        <v>1273</v>
      </c>
      <c r="I70" s="353" t="s">
        <v>657</v>
      </c>
      <c r="J70" s="659"/>
      <c r="K70" s="621">
        <f>11/11</f>
        <v>1</v>
      </c>
      <c r="L70" s="621">
        <v>1</v>
      </c>
      <c r="M70" s="621">
        <v>1</v>
      </c>
      <c r="N70" s="638">
        <f t="shared" si="1"/>
        <v>1</v>
      </c>
      <c r="O70" s="638">
        <f t="shared" si="2"/>
        <v>1</v>
      </c>
      <c r="P70" s="597"/>
      <c r="Q70" s="598"/>
      <c r="S70"/>
      <c r="T70"/>
      <c r="U70"/>
    </row>
    <row r="71" spans="2:21" s="272" customFormat="1" ht="31.2" x14ac:dyDescent="0.3">
      <c r="B71" s="599"/>
      <c r="C71" s="600"/>
      <c r="D71" s="600"/>
      <c r="E71" s="600"/>
      <c r="F71" s="600"/>
      <c r="G71" s="601"/>
      <c r="H71" s="595" t="s">
        <v>1274</v>
      </c>
      <c r="I71" s="353" t="s">
        <v>663</v>
      </c>
      <c r="J71" s="619"/>
      <c r="K71" s="621">
        <f>79.97/79.97</f>
        <v>1</v>
      </c>
      <c r="L71" s="621">
        <v>1</v>
      </c>
      <c r="M71" s="656">
        <v>0.96499999999999997</v>
      </c>
      <c r="N71" s="657">
        <f t="shared" si="1"/>
        <v>0.96499999999999997</v>
      </c>
      <c r="O71" s="638">
        <f t="shared" si="2"/>
        <v>1</v>
      </c>
      <c r="P71" s="597"/>
      <c r="Q71" s="598"/>
      <c r="S71"/>
      <c r="T71"/>
      <c r="U71"/>
    </row>
    <row r="72" spans="2:21" s="272" customFormat="1" ht="31.2" x14ac:dyDescent="0.3">
      <c r="B72" s="599"/>
      <c r="C72" s="600"/>
      <c r="D72" s="600"/>
      <c r="E72" s="600"/>
      <c r="F72" s="600"/>
      <c r="G72" s="601"/>
      <c r="H72" s="595" t="s">
        <v>1243</v>
      </c>
      <c r="I72" s="593" t="s">
        <v>580</v>
      </c>
      <c r="J72" s="619"/>
      <c r="K72" s="621">
        <f>76.47/76.47</f>
        <v>1</v>
      </c>
      <c r="L72" s="621">
        <v>1</v>
      </c>
      <c r="M72" s="621">
        <v>1</v>
      </c>
      <c r="N72" s="638">
        <f t="shared" si="1"/>
        <v>1</v>
      </c>
      <c r="O72" s="638">
        <f t="shared" si="2"/>
        <v>1</v>
      </c>
      <c r="P72" s="597"/>
      <c r="Q72" s="598"/>
      <c r="S72"/>
      <c r="T72"/>
      <c r="U72"/>
    </row>
    <row r="73" spans="2:21" s="272" customFormat="1" ht="46.8" x14ac:dyDescent="0.3">
      <c r="B73" s="599"/>
      <c r="C73" s="600"/>
      <c r="D73" s="600"/>
      <c r="E73" s="600"/>
      <c r="F73" s="600"/>
      <c r="G73" s="601"/>
      <c r="H73" s="595" t="s">
        <v>585</v>
      </c>
      <c r="I73" s="365" t="s">
        <v>586</v>
      </c>
      <c r="J73" s="619"/>
      <c r="K73" s="621">
        <f>152.45/152.45</f>
        <v>1</v>
      </c>
      <c r="L73" s="621">
        <v>1</v>
      </c>
      <c r="M73" s="621">
        <v>1</v>
      </c>
      <c r="N73" s="638">
        <f t="shared" si="1"/>
        <v>1</v>
      </c>
      <c r="O73" s="638">
        <f t="shared" si="2"/>
        <v>1</v>
      </c>
      <c r="P73" s="597"/>
      <c r="Q73" s="598"/>
      <c r="S73"/>
      <c r="T73"/>
      <c r="U73"/>
    </row>
    <row r="74" spans="2:21" s="272" customFormat="1" ht="46.8" x14ac:dyDescent="0.3">
      <c r="B74" s="599"/>
      <c r="C74" s="600"/>
      <c r="D74" s="600"/>
      <c r="E74" s="600"/>
      <c r="F74" s="600"/>
      <c r="G74" s="601"/>
      <c r="H74" s="595" t="s">
        <v>1324</v>
      </c>
      <c r="I74" s="365" t="s">
        <v>606</v>
      </c>
      <c r="J74" s="619"/>
      <c r="K74" s="658">
        <v>0</v>
      </c>
      <c r="L74" s="621">
        <v>1</v>
      </c>
      <c r="M74" s="621">
        <v>1</v>
      </c>
      <c r="N74" s="638">
        <f t="shared" si="1"/>
        <v>1</v>
      </c>
      <c r="O74" s="638">
        <f t="shared" si="2"/>
        <v>1</v>
      </c>
      <c r="P74" s="597"/>
      <c r="Q74" s="598"/>
      <c r="S74"/>
      <c r="T74"/>
      <c r="U74"/>
    </row>
    <row r="75" spans="2:21" s="272" customFormat="1" ht="15.6" x14ac:dyDescent="0.3">
      <c r="B75" s="640"/>
      <c r="C75" s="641"/>
      <c r="D75" s="641"/>
      <c r="E75" s="641"/>
      <c r="F75" s="641"/>
      <c r="G75" s="642"/>
      <c r="H75" s="649"/>
      <c r="I75" s="660"/>
      <c r="J75" s="609"/>
      <c r="K75" s="644"/>
      <c r="L75" s="644"/>
      <c r="M75" s="610"/>
      <c r="N75" s="610"/>
      <c r="O75" s="644"/>
      <c r="P75" s="610"/>
      <c r="Q75" s="611"/>
    </row>
    <row r="76" spans="2:21" s="279" customFormat="1" ht="31.5" customHeight="1" x14ac:dyDescent="0.3">
      <c r="B76" s="729" t="s">
        <v>1255</v>
      </c>
      <c r="C76" s="730" t="s">
        <v>1256</v>
      </c>
      <c r="D76" s="730" t="s">
        <v>1255</v>
      </c>
      <c r="E76" s="736" t="s">
        <v>1327</v>
      </c>
      <c r="F76" s="1652" t="s">
        <v>1047</v>
      </c>
      <c r="G76" s="1653"/>
      <c r="H76" s="1654"/>
      <c r="I76" s="730" t="s">
        <v>196</v>
      </c>
      <c r="J76" s="731"/>
      <c r="K76" s="734"/>
      <c r="L76" s="734"/>
      <c r="M76" s="734"/>
      <c r="N76" s="734"/>
      <c r="O76" s="734"/>
      <c r="P76" s="734"/>
      <c r="Q76" s="735"/>
      <c r="S76"/>
      <c r="T76"/>
      <c r="U76"/>
    </row>
    <row r="77" spans="2:21" s="272" customFormat="1" ht="62.4" x14ac:dyDescent="0.3">
      <c r="B77" s="630"/>
      <c r="C77" s="631"/>
      <c r="D77" s="631"/>
      <c r="E77" s="631"/>
      <c r="F77" s="631"/>
      <c r="G77" s="632"/>
      <c r="H77" s="655" t="s">
        <v>1328</v>
      </c>
      <c r="I77" s="634" t="s">
        <v>202</v>
      </c>
      <c r="J77" s="661"/>
      <c r="K77" s="636">
        <v>1</v>
      </c>
      <c r="L77" s="636">
        <v>1</v>
      </c>
      <c r="M77" s="636">
        <v>1</v>
      </c>
      <c r="N77" s="638">
        <f>M77/L77</f>
        <v>1</v>
      </c>
      <c r="O77" s="638">
        <f t="shared" ref="O77:O93" si="3">N77/M77</f>
        <v>1</v>
      </c>
      <c r="P77" s="637"/>
      <c r="Q77" s="639"/>
      <c r="S77"/>
      <c r="T77"/>
      <c r="U77"/>
    </row>
    <row r="78" spans="2:21" s="272" customFormat="1" ht="62.4" x14ac:dyDescent="0.3">
      <c r="B78" s="599"/>
      <c r="C78" s="600"/>
      <c r="D78" s="600"/>
      <c r="E78" s="600"/>
      <c r="F78" s="600"/>
      <c r="G78" s="601"/>
      <c r="H78" s="595" t="s">
        <v>1329</v>
      </c>
      <c r="I78" s="593" t="s">
        <v>204</v>
      </c>
      <c r="J78" s="596"/>
      <c r="K78" s="619">
        <v>1</v>
      </c>
      <c r="L78" s="636">
        <v>1</v>
      </c>
      <c r="M78" s="636">
        <v>1</v>
      </c>
      <c r="N78" s="638">
        <f t="shared" ref="N78:N93" si="4">M78/L78</f>
        <v>1</v>
      </c>
      <c r="O78" s="638">
        <f t="shared" si="3"/>
        <v>1</v>
      </c>
      <c r="P78" s="597"/>
      <c r="Q78" s="598"/>
      <c r="S78"/>
      <c r="T78"/>
      <c r="U78"/>
    </row>
    <row r="79" spans="2:21" s="272" customFormat="1" ht="62.4" x14ac:dyDescent="0.3">
      <c r="B79" s="599"/>
      <c r="C79" s="600"/>
      <c r="D79" s="600"/>
      <c r="E79" s="600"/>
      <c r="F79" s="600"/>
      <c r="G79" s="601"/>
      <c r="H79" s="595" t="s">
        <v>1330</v>
      </c>
      <c r="I79" s="593" t="s">
        <v>206</v>
      </c>
      <c r="J79" s="596"/>
      <c r="K79" s="619">
        <v>1</v>
      </c>
      <c r="L79" s="636">
        <v>1</v>
      </c>
      <c r="M79" s="636">
        <v>1</v>
      </c>
      <c r="N79" s="638">
        <f t="shared" si="4"/>
        <v>1</v>
      </c>
      <c r="O79" s="638">
        <f t="shared" si="3"/>
        <v>1</v>
      </c>
      <c r="P79" s="597"/>
      <c r="Q79" s="598"/>
      <c r="S79"/>
      <c r="T79"/>
      <c r="U79"/>
    </row>
    <row r="80" spans="2:21" s="272" customFormat="1" ht="62.4" x14ac:dyDescent="0.3">
      <c r="B80" s="599"/>
      <c r="C80" s="600"/>
      <c r="D80" s="600"/>
      <c r="E80" s="600"/>
      <c r="F80" s="600"/>
      <c r="G80" s="601"/>
      <c r="H80" s="595" t="s">
        <v>1331</v>
      </c>
      <c r="I80" s="593" t="s">
        <v>208</v>
      </c>
      <c r="J80" s="596"/>
      <c r="K80" s="619">
        <v>1</v>
      </c>
      <c r="L80" s="636">
        <v>1</v>
      </c>
      <c r="M80" s="636">
        <v>1</v>
      </c>
      <c r="N80" s="638">
        <f t="shared" si="4"/>
        <v>1</v>
      </c>
      <c r="O80" s="638">
        <f t="shared" si="3"/>
        <v>1</v>
      </c>
      <c r="P80" s="597"/>
      <c r="Q80" s="598"/>
      <c r="S80"/>
      <c r="T80"/>
      <c r="U80"/>
    </row>
    <row r="81" spans="2:21" s="272" customFormat="1" ht="78" x14ac:dyDescent="0.3">
      <c r="B81" s="599"/>
      <c r="C81" s="600"/>
      <c r="D81" s="600"/>
      <c r="E81" s="600"/>
      <c r="F81" s="600"/>
      <c r="G81" s="601"/>
      <c r="H81" s="595" t="s">
        <v>1332</v>
      </c>
      <c r="I81" s="593" t="s">
        <v>211</v>
      </c>
      <c r="J81" s="596"/>
      <c r="K81" s="619">
        <v>1</v>
      </c>
      <c r="L81" s="636">
        <v>1</v>
      </c>
      <c r="M81" s="636">
        <v>1</v>
      </c>
      <c r="N81" s="638">
        <f t="shared" si="4"/>
        <v>1</v>
      </c>
      <c r="O81" s="638">
        <f t="shared" si="3"/>
        <v>1</v>
      </c>
      <c r="P81" s="597"/>
      <c r="Q81" s="598"/>
      <c r="S81"/>
      <c r="T81"/>
      <c r="U81"/>
    </row>
    <row r="82" spans="2:21" s="272" customFormat="1" ht="62.4" x14ac:dyDescent="0.3">
      <c r="B82" s="599"/>
      <c r="C82" s="600"/>
      <c r="D82" s="600"/>
      <c r="E82" s="600"/>
      <c r="F82" s="600"/>
      <c r="G82" s="601"/>
      <c r="H82" s="595" t="s">
        <v>1333</v>
      </c>
      <c r="I82" s="593" t="s">
        <v>212</v>
      </c>
      <c r="J82" s="596"/>
      <c r="K82" s="619">
        <v>1</v>
      </c>
      <c r="L82" s="636">
        <v>1</v>
      </c>
      <c r="M82" s="636">
        <v>1</v>
      </c>
      <c r="N82" s="638">
        <f t="shared" si="4"/>
        <v>1</v>
      </c>
      <c r="O82" s="638">
        <f t="shared" si="3"/>
        <v>1</v>
      </c>
      <c r="P82" s="597"/>
      <c r="Q82" s="598"/>
      <c r="S82"/>
      <c r="T82"/>
      <c r="U82"/>
    </row>
    <row r="83" spans="2:21" s="272" customFormat="1" ht="62.4" x14ac:dyDescent="0.3">
      <c r="B83" s="599"/>
      <c r="C83" s="600"/>
      <c r="D83" s="600"/>
      <c r="E83" s="600"/>
      <c r="F83" s="600"/>
      <c r="G83" s="601"/>
      <c r="H83" s="595" t="s">
        <v>1334</v>
      </c>
      <c r="I83" s="593" t="s">
        <v>214</v>
      </c>
      <c r="J83" s="596"/>
      <c r="K83" s="619">
        <v>1</v>
      </c>
      <c r="L83" s="636">
        <v>1</v>
      </c>
      <c r="M83" s="636">
        <v>1</v>
      </c>
      <c r="N83" s="638">
        <f t="shared" si="4"/>
        <v>1</v>
      </c>
      <c r="O83" s="638">
        <f t="shared" si="3"/>
        <v>1</v>
      </c>
      <c r="P83" s="597"/>
      <c r="Q83" s="598"/>
      <c r="S83"/>
      <c r="T83"/>
      <c r="U83"/>
    </row>
    <row r="84" spans="2:21" s="272" customFormat="1" ht="62.4" x14ac:dyDescent="0.3">
      <c r="B84" s="599"/>
      <c r="C84" s="600"/>
      <c r="D84" s="600"/>
      <c r="E84" s="600"/>
      <c r="F84" s="600"/>
      <c r="G84" s="601"/>
      <c r="H84" s="595" t="s">
        <v>1335</v>
      </c>
      <c r="I84" s="593" t="s">
        <v>216</v>
      </c>
      <c r="J84" s="596"/>
      <c r="K84" s="619">
        <v>1</v>
      </c>
      <c r="L84" s="636">
        <v>1</v>
      </c>
      <c r="M84" s="636">
        <v>1</v>
      </c>
      <c r="N84" s="638">
        <f t="shared" si="4"/>
        <v>1</v>
      </c>
      <c r="O84" s="638">
        <f t="shared" si="3"/>
        <v>1</v>
      </c>
      <c r="P84" s="597"/>
      <c r="Q84" s="598"/>
      <c r="S84"/>
      <c r="T84"/>
      <c r="U84"/>
    </row>
    <row r="85" spans="2:21" s="272" customFormat="1" ht="62.4" x14ac:dyDescent="0.3">
      <c r="B85" s="599"/>
      <c r="C85" s="600"/>
      <c r="D85" s="600"/>
      <c r="E85" s="600"/>
      <c r="F85" s="600"/>
      <c r="G85" s="601"/>
      <c r="H85" s="595" t="s">
        <v>1336</v>
      </c>
      <c r="I85" s="593" t="s">
        <v>218</v>
      </c>
      <c r="J85" s="596"/>
      <c r="K85" s="619">
        <v>1</v>
      </c>
      <c r="L85" s="636">
        <v>1</v>
      </c>
      <c r="M85" s="636">
        <v>1</v>
      </c>
      <c r="N85" s="638">
        <f t="shared" si="4"/>
        <v>1</v>
      </c>
      <c r="O85" s="638">
        <f t="shared" si="3"/>
        <v>1</v>
      </c>
      <c r="P85" s="597"/>
      <c r="Q85" s="598"/>
      <c r="S85"/>
      <c r="T85"/>
      <c r="U85"/>
    </row>
    <row r="86" spans="2:21" s="272" customFormat="1" ht="31.2" x14ac:dyDescent="0.3">
      <c r="B86" s="599"/>
      <c r="C86" s="600"/>
      <c r="D86" s="600"/>
      <c r="E86" s="600"/>
      <c r="F86" s="600"/>
      <c r="G86" s="601"/>
      <c r="H86" s="594" t="s">
        <v>702</v>
      </c>
      <c r="I86" s="593" t="s">
        <v>1341</v>
      </c>
      <c r="J86" s="596"/>
      <c r="K86" s="619">
        <v>1</v>
      </c>
      <c r="L86" s="636">
        <v>1</v>
      </c>
      <c r="M86" s="636">
        <v>1</v>
      </c>
      <c r="N86" s="638">
        <f t="shared" si="4"/>
        <v>1</v>
      </c>
      <c r="O86" s="638">
        <f t="shared" si="3"/>
        <v>1</v>
      </c>
      <c r="P86" s="597"/>
      <c r="Q86" s="598"/>
      <c r="S86"/>
      <c r="T86"/>
      <c r="U86"/>
    </row>
    <row r="87" spans="2:21" s="272" customFormat="1" ht="31.2" x14ac:dyDescent="0.3">
      <c r="B87" s="599"/>
      <c r="C87" s="600"/>
      <c r="D87" s="600"/>
      <c r="E87" s="600"/>
      <c r="F87" s="600"/>
      <c r="G87" s="601"/>
      <c r="H87" s="595" t="s">
        <v>1337</v>
      </c>
      <c r="I87" s="593" t="s">
        <v>230</v>
      </c>
      <c r="J87" s="596"/>
      <c r="K87" s="619">
        <v>1</v>
      </c>
      <c r="L87" s="636">
        <v>1</v>
      </c>
      <c r="M87" s="636">
        <v>1</v>
      </c>
      <c r="N87" s="638">
        <f t="shared" si="4"/>
        <v>1</v>
      </c>
      <c r="O87" s="638">
        <f t="shared" si="3"/>
        <v>1</v>
      </c>
      <c r="P87" s="597"/>
      <c r="Q87" s="598"/>
      <c r="S87"/>
      <c r="T87"/>
      <c r="U87"/>
    </row>
    <row r="88" spans="2:21" s="272" customFormat="1" ht="46.8" x14ac:dyDescent="0.3">
      <c r="B88" s="599"/>
      <c r="C88" s="600"/>
      <c r="D88" s="600"/>
      <c r="E88" s="600"/>
      <c r="F88" s="600"/>
      <c r="G88" s="601"/>
      <c r="H88" s="595" t="s">
        <v>1338</v>
      </c>
      <c r="I88" s="593" t="s">
        <v>200</v>
      </c>
      <c r="J88" s="596"/>
      <c r="K88" s="619">
        <v>1</v>
      </c>
      <c r="L88" s="636">
        <v>1</v>
      </c>
      <c r="M88" s="636">
        <v>1</v>
      </c>
      <c r="N88" s="638">
        <f t="shared" si="4"/>
        <v>1</v>
      </c>
      <c r="O88" s="638">
        <f t="shared" si="3"/>
        <v>1</v>
      </c>
      <c r="P88" s="597"/>
      <c r="Q88" s="598"/>
      <c r="S88"/>
      <c r="T88"/>
      <c r="U88"/>
    </row>
    <row r="89" spans="2:21" s="272" customFormat="1" ht="31.2" x14ac:dyDescent="0.3">
      <c r="B89" s="599"/>
      <c r="C89" s="600"/>
      <c r="D89" s="600"/>
      <c r="E89" s="600"/>
      <c r="F89" s="600"/>
      <c r="G89" s="601"/>
      <c r="H89" s="594" t="s">
        <v>708</v>
      </c>
      <c r="I89" s="593" t="s">
        <v>1342</v>
      </c>
      <c r="J89" s="596"/>
      <c r="K89" s="619">
        <v>1</v>
      </c>
      <c r="L89" s="636">
        <v>1</v>
      </c>
      <c r="M89" s="636">
        <v>1</v>
      </c>
      <c r="N89" s="638">
        <f t="shared" si="4"/>
        <v>1</v>
      </c>
      <c r="O89" s="638">
        <f t="shared" si="3"/>
        <v>1</v>
      </c>
      <c r="P89" s="597"/>
      <c r="Q89" s="598"/>
      <c r="S89"/>
      <c r="T89"/>
      <c r="U89"/>
    </row>
    <row r="90" spans="2:21" s="272" customFormat="1" ht="31.2" x14ac:dyDescent="0.3">
      <c r="B90" s="599"/>
      <c r="C90" s="600"/>
      <c r="D90" s="600"/>
      <c r="E90" s="600"/>
      <c r="F90" s="600"/>
      <c r="G90" s="601"/>
      <c r="H90" s="595" t="s">
        <v>1339</v>
      </c>
      <c r="I90" s="593" t="s">
        <v>1343</v>
      </c>
      <c r="J90" s="596"/>
      <c r="K90" s="619">
        <v>1</v>
      </c>
      <c r="L90" s="636">
        <v>1</v>
      </c>
      <c r="M90" s="636">
        <v>1</v>
      </c>
      <c r="N90" s="638">
        <f t="shared" si="4"/>
        <v>1</v>
      </c>
      <c r="O90" s="638">
        <f t="shared" si="3"/>
        <v>1</v>
      </c>
      <c r="P90" s="597"/>
      <c r="Q90" s="598"/>
      <c r="S90"/>
      <c r="T90"/>
      <c r="U90"/>
    </row>
    <row r="91" spans="2:21" s="272" customFormat="1" ht="31.2" x14ac:dyDescent="0.3">
      <c r="B91" s="599"/>
      <c r="C91" s="600"/>
      <c r="D91" s="600"/>
      <c r="E91" s="600"/>
      <c r="F91" s="600"/>
      <c r="G91" s="601"/>
      <c r="H91" s="594" t="s">
        <v>913</v>
      </c>
      <c r="I91" s="593" t="s">
        <v>1344</v>
      </c>
      <c r="J91" s="608"/>
      <c r="K91" s="662"/>
      <c r="L91" s="636">
        <v>1</v>
      </c>
      <c r="M91" s="636">
        <v>1</v>
      </c>
      <c r="N91" s="638">
        <f t="shared" si="4"/>
        <v>1</v>
      </c>
      <c r="O91" s="638">
        <f t="shared" si="3"/>
        <v>1</v>
      </c>
      <c r="P91" s="597"/>
      <c r="Q91" s="598"/>
      <c r="S91"/>
      <c r="T91"/>
      <c r="U91"/>
    </row>
    <row r="92" spans="2:21" s="272" customFormat="1" ht="31.2" x14ac:dyDescent="0.3">
      <c r="B92" s="599"/>
      <c r="C92" s="600"/>
      <c r="D92" s="600"/>
      <c r="E92" s="600"/>
      <c r="F92" s="600"/>
      <c r="G92" s="601"/>
      <c r="H92" s="594" t="s">
        <v>1340</v>
      </c>
      <c r="I92" s="664" t="s">
        <v>1246</v>
      </c>
      <c r="J92" s="596"/>
      <c r="K92" s="662"/>
      <c r="L92" s="636">
        <v>1</v>
      </c>
      <c r="M92" s="636">
        <v>1</v>
      </c>
      <c r="N92" s="638">
        <f t="shared" si="4"/>
        <v>1</v>
      </c>
      <c r="O92" s="638">
        <f t="shared" si="3"/>
        <v>1</v>
      </c>
      <c r="P92" s="597"/>
      <c r="Q92" s="598"/>
    </row>
    <row r="93" spans="2:21" s="272" customFormat="1" ht="31.2" x14ac:dyDescent="0.3">
      <c r="B93" s="599"/>
      <c r="C93" s="600"/>
      <c r="D93" s="600"/>
      <c r="E93" s="600"/>
      <c r="F93" s="600"/>
      <c r="G93" s="601"/>
      <c r="H93" s="594" t="s">
        <v>1266</v>
      </c>
      <c r="I93" s="664" t="s">
        <v>1345</v>
      </c>
      <c r="J93" s="596"/>
      <c r="K93" s="662"/>
      <c r="L93" s="636">
        <v>1</v>
      </c>
      <c r="M93" s="663">
        <v>0.85299999999999998</v>
      </c>
      <c r="N93" s="657">
        <f t="shared" si="4"/>
        <v>0.85299999999999998</v>
      </c>
      <c r="O93" s="638">
        <f t="shared" si="3"/>
        <v>1</v>
      </c>
      <c r="P93" s="597"/>
      <c r="Q93" s="598"/>
    </row>
    <row r="94" spans="2:21" s="272" customFormat="1" ht="15.6" x14ac:dyDescent="0.3">
      <c r="B94" s="640"/>
      <c r="C94" s="641"/>
      <c r="D94" s="641"/>
      <c r="E94" s="641"/>
      <c r="F94" s="641"/>
      <c r="G94" s="642"/>
      <c r="H94" s="649"/>
      <c r="I94" s="641"/>
      <c r="J94" s="609"/>
      <c r="K94" s="644"/>
      <c r="L94" s="644"/>
      <c r="M94" s="610"/>
      <c r="N94" s="610"/>
      <c r="O94" s="644"/>
      <c r="P94" s="610"/>
      <c r="Q94" s="611"/>
    </row>
    <row r="95" spans="2:21" s="279" customFormat="1" ht="31.5" customHeight="1" x14ac:dyDescent="0.3">
      <c r="B95" s="729" t="s">
        <v>1255</v>
      </c>
      <c r="C95" s="730" t="s">
        <v>1256</v>
      </c>
      <c r="D95" s="730" t="s">
        <v>1255</v>
      </c>
      <c r="E95" s="730" t="s">
        <v>1346</v>
      </c>
      <c r="F95" s="1652" t="s">
        <v>1060</v>
      </c>
      <c r="G95" s="1653"/>
      <c r="H95" s="1654"/>
      <c r="I95" s="730" t="s">
        <v>236</v>
      </c>
      <c r="J95" s="731"/>
      <c r="K95" s="734"/>
      <c r="L95" s="734"/>
      <c r="M95" s="734"/>
      <c r="N95" s="734"/>
      <c r="O95" s="734"/>
      <c r="P95" s="734"/>
      <c r="Q95" s="735"/>
    </row>
    <row r="96" spans="2:21" s="272" customFormat="1" ht="46.8" x14ac:dyDescent="0.3">
      <c r="B96" s="630"/>
      <c r="C96" s="631"/>
      <c r="D96" s="631"/>
      <c r="E96" s="631"/>
      <c r="F96" s="631"/>
      <c r="G96" s="632"/>
      <c r="H96" s="655" t="s">
        <v>1347</v>
      </c>
      <c r="I96" s="634" t="s">
        <v>233</v>
      </c>
      <c r="J96" s="635"/>
      <c r="K96" s="638">
        <v>1</v>
      </c>
      <c r="L96" s="638">
        <v>1</v>
      </c>
      <c r="M96" s="638">
        <v>1</v>
      </c>
      <c r="N96" s="638">
        <f t="shared" ref="N96:N98" si="5">M96/L96</f>
        <v>1</v>
      </c>
      <c r="O96" s="638">
        <f t="shared" ref="O96:O98" si="6">N96/M96</f>
        <v>1</v>
      </c>
      <c r="P96" s="637"/>
      <c r="Q96" s="639"/>
    </row>
    <row r="97" spans="2:17" s="272" customFormat="1" ht="46.8" x14ac:dyDescent="0.3">
      <c r="B97" s="599"/>
      <c r="C97" s="600"/>
      <c r="D97" s="600"/>
      <c r="E97" s="600"/>
      <c r="F97" s="600"/>
      <c r="G97" s="601"/>
      <c r="H97" s="595" t="s">
        <v>1348</v>
      </c>
      <c r="I97" s="593" t="s">
        <v>234</v>
      </c>
      <c r="J97" s="596"/>
      <c r="K97" s="638">
        <v>1</v>
      </c>
      <c r="L97" s="621">
        <v>1</v>
      </c>
      <c r="M97" s="621">
        <v>1</v>
      </c>
      <c r="N97" s="621">
        <f t="shared" si="5"/>
        <v>1</v>
      </c>
      <c r="O97" s="638">
        <f t="shared" si="6"/>
        <v>1</v>
      </c>
      <c r="P97" s="597"/>
      <c r="Q97" s="598"/>
    </row>
    <row r="98" spans="2:17" s="272" customFormat="1" ht="46.8" x14ac:dyDescent="0.3">
      <c r="B98" s="599"/>
      <c r="C98" s="600"/>
      <c r="D98" s="600"/>
      <c r="E98" s="600"/>
      <c r="F98" s="600"/>
      <c r="G98" s="601"/>
      <c r="H98" s="595" t="s">
        <v>1349</v>
      </c>
      <c r="I98" s="593" t="s">
        <v>197</v>
      </c>
      <c r="J98" s="596"/>
      <c r="K98" s="638">
        <v>1</v>
      </c>
      <c r="L98" s="621">
        <v>1</v>
      </c>
      <c r="M98" s="621">
        <v>1</v>
      </c>
      <c r="N98" s="621">
        <f t="shared" si="5"/>
        <v>1</v>
      </c>
      <c r="O98" s="638">
        <f t="shared" si="6"/>
        <v>1</v>
      </c>
      <c r="P98" s="597"/>
      <c r="Q98" s="598"/>
    </row>
    <row r="99" spans="2:17" s="272" customFormat="1" ht="15.6" x14ac:dyDescent="0.3">
      <c r="B99" s="640"/>
      <c r="C99" s="641"/>
      <c r="D99" s="641"/>
      <c r="E99" s="641"/>
      <c r="F99" s="641"/>
      <c r="G99" s="642"/>
      <c r="H99" s="665"/>
      <c r="I99" s="666"/>
      <c r="J99" s="609"/>
      <c r="K99" s="667"/>
      <c r="L99" s="668"/>
      <c r="M99" s="668"/>
      <c r="N99" s="668"/>
      <c r="O99" s="610"/>
      <c r="P99" s="610"/>
      <c r="Q99" s="611"/>
    </row>
    <row r="100" spans="2:17" s="279" customFormat="1" ht="31.5" customHeight="1" x14ac:dyDescent="0.3">
      <c r="B100" s="729" t="s">
        <v>1255</v>
      </c>
      <c r="C100" s="730" t="s">
        <v>1256</v>
      </c>
      <c r="D100" s="730" t="s">
        <v>1255</v>
      </c>
      <c r="E100" s="736" t="s">
        <v>1351</v>
      </c>
      <c r="F100" s="1652" t="s">
        <v>1081</v>
      </c>
      <c r="G100" s="1653"/>
      <c r="H100" s="1654"/>
      <c r="I100" s="730" t="s">
        <v>294</v>
      </c>
      <c r="J100" s="731"/>
      <c r="K100" s="734"/>
      <c r="L100" s="734"/>
      <c r="M100" s="734"/>
      <c r="N100" s="734"/>
      <c r="O100" s="734"/>
      <c r="P100" s="734"/>
      <c r="Q100" s="735"/>
    </row>
    <row r="101" spans="2:17" s="272" customFormat="1" ht="46.8" x14ac:dyDescent="0.3">
      <c r="B101" s="630"/>
      <c r="C101" s="631"/>
      <c r="D101" s="631"/>
      <c r="E101" s="631"/>
      <c r="F101" s="631"/>
      <c r="G101" s="632"/>
      <c r="H101" s="655" t="s">
        <v>1352</v>
      </c>
      <c r="I101" s="634" t="s">
        <v>306</v>
      </c>
      <c r="J101" s="636"/>
      <c r="K101" s="636">
        <v>1</v>
      </c>
      <c r="L101" s="638">
        <v>1</v>
      </c>
      <c r="M101" s="638">
        <v>1</v>
      </c>
      <c r="N101" s="638">
        <f>M101/L101</f>
        <v>1</v>
      </c>
      <c r="O101" s="638">
        <f>N101/M101</f>
        <v>1</v>
      </c>
      <c r="P101" s="637"/>
      <c r="Q101" s="639"/>
    </row>
    <row r="102" spans="2:17" s="272" customFormat="1" ht="31.2" x14ac:dyDescent="0.3">
      <c r="B102" s="599"/>
      <c r="C102" s="600"/>
      <c r="D102" s="600"/>
      <c r="E102" s="600"/>
      <c r="F102" s="600"/>
      <c r="G102" s="601"/>
      <c r="H102" s="594" t="s">
        <v>1353</v>
      </c>
      <c r="I102" s="593" t="s">
        <v>1365</v>
      </c>
      <c r="J102" s="619"/>
      <c r="K102" s="619">
        <v>1</v>
      </c>
      <c r="L102" s="662"/>
      <c r="M102" s="662"/>
      <c r="N102" s="621"/>
      <c r="O102" s="604"/>
      <c r="P102" s="604"/>
      <c r="Q102" s="598"/>
    </row>
    <row r="103" spans="2:17" s="272" customFormat="1" ht="31.2" x14ac:dyDescent="0.3">
      <c r="B103" s="599"/>
      <c r="C103" s="600"/>
      <c r="D103" s="600"/>
      <c r="E103" s="600"/>
      <c r="F103" s="631"/>
      <c r="G103" s="601"/>
      <c r="H103" s="594" t="s">
        <v>1354</v>
      </c>
      <c r="I103" s="593" t="s">
        <v>1366</v>
      </c>
      <c r="J103" s="619"/>
      <c r="K103" s="619">
        <v>1</v>
      </c>
      <c r="L103" s="621"/>
      <c r="M103" s="621"/>
      <c r="N103" s="621"/>
      <c r="O103" s="604"/>
      <c r="P103" s="597"/>
      <c r="Q103" s="598"/>
    </row>
    <row r="104" spans="2:17" s="272" customFormat="1" ht="46.8" x14ac:dyDescent="0.3">
      <c r="B104" s="599"/>
      <c r="C104" s="600"/>
      <c r="D104" s="600"/>
      <c r="E104" s="600"/>
      <c r="F104" s="600"/>
      <c r="G104" s="601"/>
      <c r="H104" s="594" t="s">
        <v>1355</v>
      </c>
      <c r="I104" s="593" t="s">
        <v>1367</v>
      </c>
      <c r="J104" s="619"/>
      <c r="K104" s="619">
        <v>1</v>
      </c>
      <c r="L104" s="621"/>
      <c r="M104" s="621"/>
      <c r="N104" s="621"/>
      <c r="O104" s="604"/>
      <c r="P104" s="597"/>
      <c r="Q104" s="598"/>
    </row>
    <row r="105" spans="2:17" s="272" customFormat="1" ht="46.8" x14ac:dyDescent="0.3">
      <c r="B105" s="599"/>
      <c r="C105" s="600"/>
      <c r="D105" s="600"/>
      <c r="E105" s="600"/>
      <c r="F105" s="631"/>
      <c r="G105" s="601"/>
      <c r="H105" s="594" t="s">
        <v>1356</v>
      </c>
      <c r="I105" s="593" t="s">
        <v>1368</v>
      </c>
      <c r="J105" s="619"/>
      <c r="K105" s="619">
        <v>1</v>
      </c>
      <c r="L105" s="621"/>
      <c r="M105" s="621"/>
      <c r="N105" s="621"/>
      <c r="O105" s="604"/>
      <c r="P105" s="597"/>
      <c r="Q105" s="598"/>
    </row>
    <row r="106" spans="2:17" s="272" customFormat="1" ht="46.8" x14ac:dyDescent="0.3">
      <c r="B106" s="599"/>
      <c r="C106" s="600"/>
      <c r="D106" s="600"/>
      <c r="E106" s="600"/>
      <c r="F106" s="600"/>
      <c r="G106" s="601"/>
      <c r="H106" s="595" t="s">
        <v>1357</v>
      </c>
      <c r="I106" s="593" t="s">
        <v>303</v>
      </c>
      <c r="J106" s="619"/>
      <c r="K106" s="619">
        <v>1</v>
      </c>
      <c r="L106" s="621"/>
      <c r="M106" s="621"/>
      <c r="N106" s="621"/>
      <c r="O106" s="604"/>
      <c r="P106" s="597"/>
      <c r="Q106" s="598"/>
    </row>
    <row r="107" spans="2:17" s="272" customFormat="1" ht="46.8" x14ac:dyDescent="0.3">
      <c r="B107" s="599"/>
      <c r="C107" s="600"/>
      <c r="D107" s="600"/>
      <c r="E107" s="600"/>
      <c r="F107" s="631"/>
      <c r="G107" s="601"/>
      <c r="H107" s="594" t="s">
        <v>1358</v>
      </c>
      <c r="I107" s="365" t="s">
        <v>1247</v>
      </c>
      <c r="J107" s="619"/>
      <c r="K107" s="619">
        <v>1</v>
      </c>
      <c r="L107" s="621"/>
      <c r="M107" s="621"/>
      <c r="N107" s="621"/>
      <c r="O107" s="619"/>
      <c r="P107" s="604"/>
      <c r="Q107" s="598"/>
    </row>
    <row r="108" spans="2:17" s="272" customFormat="1" ht="46.8" x14ac:dyDescent="0.3">
      <c r="B108" s="599"/>
      <c r="C108" s="600"/>
      <c r="D108" s="600"/>
      <c r="E108" s="600"/>
      <c r="F108" s="600"/>
      <c r="G108" s="601"/>
      <c r="H108" s="594" t="s">
        <v>1359</v>
      </c>
      <c r="I108" s="365" t="s">
        <v>1248</v>
      </c>
      <c r="J108" s="619"/>
      <c r="K108" s="619">
        <v>1</v>
      </c>
      <c r="L108" s="621"/>
      <c r="M108" s="621"/>
      <c r="N108" s="621"/>
      <c r="O108" s="619">
        <v>1</v>
      </c>
      <c r="P108" s="604"/>
      <c r="Q108" s="598"/>
    </row>
    <row r="109" spans="2:17" s="272" customFormat="1" ht="31.2" x14ac:dyDescent="0.3">
      <c r="B109" s="599"/>
      <c r="C109" s="600"/>
      <c r="D109" s="600"/>
      <c r="E109" s="600"/>
      <c r="F109" s="631"/>
      <c r="G109" s="601"/>
      <c r="H109" s="594" t="s">
        <v>1360</v>
      </c>
      <c r="I109" s="594" t="s">
        <v>1369</v>
      </c>
      <c r="J109" s="619"/>
      <c r="K109" s="619">
        <v>1</v>
      </c>
      <c r="L109" s="619">
        <v>1</v>
      </c>
      <c r="M109" s="619">
        <v>1</v>
      </c>
      <c r="N109" s="619">
        <v>1</v>
      </c>
      <c r="O109" s="597"/>
      <c r="P109" s="597"/>
      <c r="Q109" s="598"/>
    </row>
    <row r="110" spans="2:17" s="272" customFormat="1" ht="62.4" x14ac:dyDescent="0.3">
      <c r="B110" s="599"/>
      <c r="C110" s="600"/>
      <c r="D110" s="600"/>
      <c r="E110" s="600"/>
      <c r="F110" s="600"/>
      <c r="G110" s="601"/>
      <c r="H110" s="594" t="s">
        <v>1361</v>
      </c>
      <c r="I110" s="594" t="s">
        <v>1370</v>
      </c>
      <c r="J110" s="619"/>
      <c r="K110" s="619">
        <v>1</v>
      </c>
      <c r="L110" s="619"/>
      <c r="M110" s="619"/>
      <c r="N110" s="619"/>
      <c r="O110" s="604"/>
      <c r="P110" s="597"/>
      <c r="Q110" s="598"/>
    </row>
    <row r="111" spans="2:17" s="272" customFormat="1" ht="46.8" x14ac:dyDescent="0.3">
      <c r="B111" s="599"/>
      <c r="C111" s="600"/>
      <c r="D111" s="600"/>
      <c r="E111" s="600"/>
      <c r="F111" s="631"/>
      <c r="G111" s="601"/>
      <c r="H111" s="594" t="s">
        <v>717</v>
      </c>
      <c r="I111" s="594" t="s">
        <v>1371</v>
      </c>
      <c r="J111" s="619"/>
      <c r="K111" s="662" t="s">
        <v>32</v>
      </c>
      <c r="L111" s="619">
        <v>1</v>
      </c>
      <c r="M111" s="619">
        <v>1</v>
      </c>
      <c r="N111" s="619">
        <v>1</v>
      </c>
      <c r="O111" s="604"/>
      <c r="P111" s="604"/>
      <c r="Q111" s="598"/>
    </row>
    <row r="112" spans="2:17" s="272" customFormat="1" ht="46.8" x14ac:dyDescent="0.3">
      <c r="B112" s="599"/>
      <c r="C112" s="600"/>
      <c r="D112" s="600"/>
      <c r="E112" s="600"/>
      <c r="F112" s="600"/>
      <c r="G112" s="601"/>
      <c r="H112" s="594" t="s">
        <v>1373</v>
      </c>
      <c r="I112" s="594" t="s">
        <v>1372</v>
      </c>
      <c r="J112" s="619"/>
      <c r="K112" s="662"/>
      <c r="L112" s="619">
        <v>1</v>
      </c>
      <c r="M112" s="619">
        <v>1</v>
      </c>
      <c r="N112" s="619">
        <v>1</v>
      </c>
      <c r="O112" s="604"/>
      <c r="P112" s="604"/>
      <c r="Q112" s="598"/>
    </row>
    <row r="113" spans="2:21" s="272" customFormat="1" ht="46.8" x14ac:dyDescent="0.3">
      <c r="B113" s="599"/>
      <c r="C113" s="600"/>
      <c r="D113" s="600"/>
      <c r="E113" s="600"/>
      <c r="F113" s="631"/>
      <c r="G113" s="601"/>
      <c r="H113" s="594" t="s">
        <v>1362</v>
      </c>
      <c r="I113" s="594" t="s">
        <v>1374</v>
      </c>
      <c r="J113" s="619"/>
      <c r="K113" s="662"/>
      <c r="L113" s="619">
        <v>1</v>
      </c>
      <c r="M113" s="619">
        <v>1</v>
      </c>
      <c r="N113" s="619">
        <v>1</v>
      </c>
      <c r="O113" s="619">
        <v>1</v>
      </c>
      <c r="P113" s="604"/>
      <c r="Q113" s="598"/>
    </row>
    <row r="114" spans="2:21" s="272" customFormat="1" ht="62.4" x14ac:dyDescent="0.3">
      <c r="B114" s="599"/>
      <c r="C114" s="600"/>
      <c r="D114" s="600"/>
      <c r="E114" s="600"/>
      <c r="F114" s="600"/>
      <c r="G114" s="601"/>
      <c r="H114" s="594" t="s">
        <v>1363</v>
      </c>
      <c r="I114" s="594" t="s">
        <v>1375</v>
      </c>
      <c r="J114" s="619"/>
      <c r="K114" s="662"/>
      <c r="L114" s="619">
        <v>1</v>
      </c>
      <c r="M114" s="619">
        <v>1</v>
      </c>
      <c r="N114" s="619">
        <v>1</v>
      </c>
      <c r="O114" s="619">
        <v>1</v>
      </c>
      <c r="P114" s="604"/>
      <c r="Q114" s="598"/>
    </row>
    <row r="115" spans="2:21" s="272" customFormat="1" ht="31.2" x14ac:dyDescent="0.3">
      <c r="B115" s="599"/>
      <c r="C115" s="600"/>
      <c r="D115" s="600"/>
      <c r="E115" s="600"/>
      <c r="F115" s="631"/>
      <c r="G115" s="601"/>
      <c r="H115" s="594" t="s">
        <v>1364</v>
      </c>
      <c r="I115" s="594" t="s">
        <v>1376</v>
      </c>
      <c r="J115" s="619"/>
      <c r="K115" s="662"/>
      <c r="L115" s="619">
        <v>1</v>
      </c>
      <c r="M115" s="619">
        <v>1</v>
      </c>
      <c r="N115" s="619">
        <v>1</v>
      </c>
      <c r="O115" s="604"/>
      <c r="P115" s="604"/>
      <c r="Q115" s="598"/>
    </row>
    <row r="116" spans="2:21" s="272" customFormat="1" ht="15.6" x14ac:dyDescent="0.3">
      <c r="B116" s="640"/>
      <c r="C116" s="641"/>
      <c r="D116" s="641"/>
      <c r="E116" s="641"/>
      <c r="F116" s="641"/>
      <c r="G116" s="642"/>
      <c r="H116" s="643"/>
      <c r="I116" s="641"/>
      <c r="J116" s="609"/>
      <c r="K116" s="644"/>
      <c r="L116" s="644"/>
      <c r="M116" s="610"/>
      <c r="N116" s="610"/>
      <c r="O116" s="644"/>
      <c r="P116" s="610"/>
      <c r="Q116" s="611"/>
    </row>
    <row r="117" spans="2:21" s="279" customFormat="1" ht="31.2" x14ac:dyDescent="0.3">
      <c r="B117" s="729" t="s">
        <v>1255</v>
      </c>
      <c r="C117" s="730" t="s">
        <v>1256</v>
      </c>
      <c r="D117" s="730" t="s">
        <v>1255</v>
      </c>
      <c r="E117" s="730" t="s">
        <v>1350</v>
      </c>
      <c r="F117" s="730"/>
      <c r="G117" s="1652" t="s">
        <v>1062</v>
      </c>
      <c r="H117" s="1654"/>
      <c r="I117" s="730" t="s">
        <v>237</v>
      </c>
      <c r="J117" s="731"/>
      <c r="K117" s="734"/>
      <c r="L117" s="734"/>
      <c r="M117" s="734"/>
      <c r="N117" s="734"/>
      <c r="O117" s="734"/>
      <c r="P117" s="734"/>
      <c r="Q117" s="735"/>
      <c r="S117"/>
      <c r="T117"/>
      <c r="U117"/>
    </row>
    <row r="118" spans="2:21" s="272" customFormat="1" ht="31.2" x14ac:dyDescent="0.3">
      <c r="B118" s="630"/>
      <c r="C118" s="631"/>
      <c r="D118" s="631"/>
      <c r="E118" s="631"/>
      <c r="F118" s="631"/>
      <c r="G118" s="632"/>
      <c r="H118" s="655" t="s">
        <v>1377</v>
      </c>
      <c r="I118" s="634" t="s">
        <v>239</v>
      </c>
      <c r="J118" s="636"/>
      <c r="K118" s="636">
        <v>1</v>
      </c>
      <c r="L118" s="636">
        <v>1</v>
      </c>
      <c r="M118" s="669">
        <v>1</v>
      </c>
      <c r="N118" s="638">
        <f>M118/L118</f>
        <v>1</v>
      </c>
      <c r="O118" s="638">
        <v>1</v>
      </c>
      <c r="P118" s="637"/>
      <c r="Q118" s="639"/>
      <c r="S118"/>
      <c r="T118"/>
      <c r="U118"/>
    </row>
    <row r="119" spans="2:21" s="272" customFormat="1" ht="31.2" x14ac:dyDescent="0.3">
      <c r="B119" s="599"/>
      <c r="C119" s="600"/>
      <c r="D119" s="600"/>
      <c r="E119" s="600"/>
      <c r="F119" s="600"/>
      <c r="G119" s="601"/>
      <c r="H119" s="595" t="s">
        <v>1378</v>
      </c>
      <c r="I119" s="593" t="s">
        <v>243</v>
      </c>
      <c r="J119" s="619"/>
      <c r="K119" s="619">
        <v>1</v>
      </c>
      <c r="L119" s="619">
        <v>1</v>
      </c>
      <c r="M119" s="669">
        <v>1</v>
      </c>
      <c r="N119" s="621">
        <f t="shared" ref="N119:N132" si="7">M119/L119</f>
        <v>1</v>
      </c>
      <c r="O119" s="621">
        <v>1</v>
      </c>
      <c r="P119" s="597"/>
      <c r="Q119" s="598"/>
      <c r="S119"/>
      <c r="T119"/>
      <c r="U119"/>
    </row>
    <row r="120" spans="2:21" s="272" customFormat="1" ht="46.8" x14ac:dyDescent="0.3">
      <c r="B120" s="599"/>
      <c r="C120" s="600"/>
      <c r="D120" s="600"/>
      <c r="E120" s="600"/>
      <c r="F120" s="600"/>
      <c r="G120" s="601"/>
      <c r="H120" s="671" t="s">
        <v>1379</v>
      </c>
      <c r="I120" s="671" t="s">
        <v>1390</v>
      </c>
      <c r="J120" s="619"/>
      <c r="K120" s="619">
        <v>1</v>
      </c>
      <c r="L120" s="619"/>
      <c r="M120" s="669"/>
      <c r="N120" s="621"/>
      <c r="O120" s="621">
        <v>1</v>
      </c>
      <c r="P120" s="597"/>
      <c r="Q120" s="598"/>
      <c r="S120"/>
      <c r="T120"/>
      <c r="U120"/>
    </row>
    <row r="121" spans="2:21" s="272" customFormat="1" ht="31.2" x14ac:dyDescent="0.3">
      <c r="B121" s="599"/>
      <c r="C121" s="600"/>
      <c r="D121" s="600"/>
      <c r="E121" s="600"/>
      <c r="F121" s="600"/>
      <c r="G121" s="601"/>
      <c r="H121" s="671" t="s">
        <v>1380</v>
      </c>
      <c r="I121" s="672" t="s">
        <v>254</v>
      </c>
      <c r="J121" s="619"/>
      <c r="K121" s="619">
        <v>1</v>
      </c>
      <c r="L121" s="619">
        <v>1</v>
      </c>
      <c r="M121" s="669">
        <v>0.05</v>
      </c>
      <c r="N121" s="621">
        <f t="shared" si="7"/>
        <v>0.05</v>
      </c>
      <c r="O121" s="621">
        <v>1</v>
      </c>
      <c r="P121" s="597"/>
      <c r="Q121" s="598"/>
      <c r="S121"/>
      <c r="T121"/>
      <c r="U121"/>
    </row>
    <row r="122" spans="2:21" s="272" customFormat="1" ht="31.2" x14ac:dyDescent="0.3">
      <c r="B122" s="599"/>
      <c r="C122" s="600"/>
      <c r="D122" s="600"/>
      <c r="E122" s="600"/>
      <c r="F122" s="600"/>
      <c r="G122" s="601"/>
      <c r="H122" s="671" t="s">
        <v>1377</v>
      </c>
      <c r="I122" s="593" t="s">
        <v>1391</v>
      </c>
      <c r="J122" s="619"/>
      <c r="K122" s="619">
        <v>1</v>
      </c>
      <c r="L122" s="619">
        <v>1</v>
      </c>
      <c r="M122" s="669">
        <v>1</v>
      </c>
      <c r="N122" s="621">
        <f t="shared" si="7"/>
        <v>1</v>
      </c>
      <c r="O122" s="621">
        <v>1</v>
      </c>
      <c r="P122" s="597"/>
      <c r="Q122" s="598"/>
      <c r="S122"/>
      <c r="T122"/>
      <c r="U122"/>
    </row>
    <row r="123" spans="2:21" s="272" customFormat="1" ht="31.2" x14ac:dyDescent="0.3">
      <c r="B123" s="599"/>
      <c r="C123" s="600"/>
      <c r="D123" s="600"/>
      <c r="E123" s="600"/>
      <c r="F123" s="600"/>
      <c r="G123" s="601"/>
      <c r="H123" s="594" t="s">
        <v>1381</v>
      </c>
      <c r="I123" s="593" t="s">
        <v>1392</v>
      </c>
      <c r="J123" s="619"/>
      <c r="K123" s="619">
        <v>1</v>
      </c>
      <c r="L123" s="619">
        <v>1</v>
      </c>
      <c r="M123" s="669">
        <v>1</v>
      </c>
      <c r="N123" s="621">
        <f t="shared" si="7"/>
        <v>1</v>
      </c>
      <c r="O123" s="621">
        <v>1</v>
      </c>
      <c r="P123" s="597"/>
      <c r="Q123" s="598"/>
      <c r="S123"/>
      <c r="T123"/>
      <c r="U123"/>
    </row>
    <row r="124" spans="2:21" s="272" customFormat="1" ht="31.2" x14ac:dyDescent="0.3">
      <c r="B124" s="599"/>
      <c r="C124" s="600"/>
      <c r="D124" s="600"/>
      <c r="E124" s="600"/>
      <c r="F124" s="600"/>
      <c r="G124" s="601"/>
      <c r="H124" s="594" t="s">
        <v>1382</v>
      </c>
      <c r="I124" s="594" t="s">
        <v>1393</v>
      </c>
      <c r="J124" s="619"/>
      <c r="K124" s="619">
        <v>1</v>
      </c>
      <c r="L124" s="619">
        <v>1</v>
      </c>
      <c r="M124" s="669">
        <v>1</v>
      </c>
      <c r="N124" s="621">
        <f t="shared" si="7"/>
        <v>1</v>
      </c>
      <c r="O124" s="621">
        <v>1</v>
      </c>
      <c r="P124" s="604"/>
      <c r="Q124" s="598"/>
      <c r="S124"/>
      <c r="T124"/>
      <c r="U124"/>
    </row>
    <row r="125" spans="2:21" s="272" customFormat="1" ht="62.4" x14ac:dyDescent="0.3">
      <c r="B125" s="599"/>
      <c r="C125" s="600"/>
      <c r="D125" s="600"/>
      <c r="E125" s="600"/>
      <c r="F125" s="600"/>
      <c r="G125" s="601"/>
      <c r="H125" s="594" t="s">
        <v>1383</v>
      </c>
      <c r="I125" s="593" t="s">
        <v>1394</v>
      </c>
      <c r="J125" s="619"/>
      <c r="K125" s="621"/>
      <c r="L125" s="619">
        <v>1</v>
      </c>
      <c r="M125" s="669">
        <v>1</v>
      </c>
      <c r="N125" s="621">
        <f t="shared" si="7"/>
        <v>1</v>
      </c>
      <c r="O125" s="621">
        <v>1</v>
      </c>
      <c r="P125" s="597"/>
      <c r="Q125" s="598"/>
      <c r="S125"/>
      <c r="T125"/>
      <c r="U125"/>
    </row>
    <row r="126" spans="2:21" s="272" customFormat="1" ht="31.2" x14ac:dyDescent="0.3">
      <c r="B126" s="599"/>
      <c r="C126" s="600"/>
      <c r="D126" s="600"/>
      <c r="E126" s="600"/>
      <c r="F126" s="600"/>
      <c r="G126" s="601"/>
      <c r="H126" s="594" t="s">
        <v>1384</v>
      </c>
      <c r="I126" s="593" t="s">
        <v>1249</v>
      </c>
      <c r="J126" s="619"/>
      <c r="K126" s="662"/>
      <c r="L126" s="619">
        <v>1</v>
      </c>
      <c r="M126" s="669">
        <v>1</v>
      </c>
      <c r="N126" s="621">
        <f t="shared" si="7"/>
        <v>1</v>
      </c>
      <c r="O126" s="621">
        <v>1</v>
      </c>
      <c r="P126" s="597"/>
      <c r="Q126" s="598"/>
      <c r="S126"/>
      <c r="T126"/>
      <c r="U126"/>
    </row>
    <row r="127" spans="2:21" s="272" customFormat="1" ht="31.2" x14ac:dyDescent="0.3">
      <c r="B127" s="599"/>
      <c r="C127" s="600"/>
      <c r="D127" s="600"/>
      <c r="E127" s="600"/>
      <c r="F127" s="600"/>
      <c r="G127" s="601"/>
      <c r="H127" s="594" t="s">
        <v>1385</v>
      </c>
      <c r="I127" s="593" t="s">
        <v>1244</v>
      </c>
      <c r="J127" s="619"/>
      <c r="K127" s="662"/>
      <c r="L127" s="619">
        <v>1</v>
      </c>
      <c r="M127" s="669">
        <v>1</v>
      </c>
      <c r="N127" s="621">
        <f t="shared" si="7"/>
        <v>1</v>
      </c>
      <c r="O127" s="621">
        <v>1</v>
      </c>
      <c r="P127" s="597"/>
      <c r="Q127" s="598"/>
      <c r="S127"/>
      <c r="T127"/>
      <c r="U127"/>
    </row>
    <row r="128" spans="2:21" s="272" customFormat="1" ht="31.2" x14ac:dyDescent="0.3">
      <c r="B128" s="599"/>
      <c r="C128" s="600"/>
      <c r="D128" s="600"/>
      <c r="E128" s="600"/>
      <c r="F128" s="600"/>
      <c r="G128" s="601"/>
      <c r="H128" s="594" t="s">
        <v>1386</v>
      </c>
      <c r="I128" s="593" t="s">
        <v>1395</v>
      </c>
      <c r="J128" s="619"/>
      <c r="K128" s="662"/>
      <c r="L128" s="619">
        <v>1</v>
      </c>
      <c r="M128" s="669">
        <v>1</v>
      </c>
      <c r="N128" s="621">
        <f t="shared" si="7"/>
        <v>1</v>
      </c>
      <c r="O128" s="621">
        <v>1</v>
      </c>
      <c r="P128" s="597"/>
      <c r="Q128" s="598"/>
      <c r="S128"/>
      <c r="T128"/>
      <c r="U128"/>
    </row>
    <row r="129" spans="2:21" s="272" customFormat="1" ht="62.4" x14ac:dyDescent="0.3">
      <c r="B129" s="599"/>
      <c r="C129" s="600"/>
      <c r="D129" s="600"/>
      <c r="E129" s="600"/>
      <c r="F129" s="600"/>
      <c r="G129" s="601"/>
      <c r="H129" s="594" t="s">
        <v>1397</v>
      </c>
      <c r="I129" s="593" t="s">
        <v>1396</v>
      </c>
      <c r="J129" s="619"/>
      <c r="K129" s="662"/>
      <c r="L129" s="619">
        <v>1</v>
      </c>
      <c r="M129" s="670">
        <v>0.66980000000000006</v>
      </c>
      <c r="N129" s="656">
        <f t="shared" si="7"/>
        <v>0.66980000000000006</v>
      </c>
      <c r="O129" s="621">
        <v>1</v>
      </c>
      <c r="P129" s="597"/>
      <c r="Q129" s="598"/>
      <c r="S129"/>
      <c r="T129"/>
      <c r="U129"/>
    </row>
    <row r="130" spans="2:21" s="272" customFormat="1" ht="31.2" x14ac:dyDescent="0.3">
      <c r="B130" s="599"/>
      <c r="C130" s="600"/>
      <c r="D130" s="600"/>
      <c r="E130" s="600"/>
      <c r="F130" s="600"/>
      <c r="G130" s="601"/>
      <c r="H130" s="594" t="s">
        <v>1387</v>
      </c>
      <c r="I130" s="593" t="s">
        <v>1398</v>
      </c>
      <c r="J130" s="619"/>
      <c r="K130" s="662"/>
      <c r="L130" s="619">
        <v>1</v>
      </c>
      <c r="M130" s="669">
        <v>0.04</v>
      </c>
      <c r="N130" s="621">
        <f t="shared" si="7"/>
        <v>0.04</v>
      </c>
      <c r="O130" s="621">
        <v>1</v>
      </c>
      <c r="P130" s="597"/>
      <c r="Q130" s="598"/>
      <c r="S130"/>
      <c r="T130"/>
      <c r="U130"/>
    </row>
    <row r="131" spans="2:21" s="272" customFormat="1" ht="31.2" x14ac:dyDescent="0.3">
      <c r="B131" s="599"/>
      <c r="C131" s="600"/>
      <c r="D131" s="600"/>
      <c r="E131" s="600"/>
      <c r="F131" s="600"/>
      <c r="G131" s="601"/>
      <c r="H131" s="594" t="s">
        <v>1388</v>
      </c>
      <c r="I131" s="593" t="s">
        <v>1399</v>
      </c>
      <c r="J131" s="619"/>
      <c r="K131" s="662"/>
      <c r="L131" s="619">
        <v>1</v>
      </c>
      <c r="M131" s="670">
        <v>0.1618</v>
      </c>
      <c r="N131" s="656">
        <f t="shared" si="7"/>
        <v>0.1618</v>
      </c>
      <c r="O131" s="621">
        <v>1</v>
      </c>
      <c r="P131" s="597"/>
      <c r="Q131" s="598"/>
      <c r="S131"/>
      <c r="T131"/>
      <c r="U131"/>
    </row>
    <row r="132" spans="2:21" s="272" customFormat="1" ht="31.2" x14ac:dyDescent="0.3">
      <c r="B132" s="599"/>
      <c r="C132" s="600"/>
      <c r="D132" s="600"/>
      <c r="E132" s="600"/>
      <c r="F132" s="600"/>
      <c r="G132" s="601"/>
      <c r="H132" s="594" t="s">
        <v>1389</v>
      </c>
      <c r="I132" s="594" t="s">
        <v>1400</v>
      </c>
      <c r="J132" s="619">
        <v>1</v>
      </c>
      <c r="K132" s="662"/>
      <c r="L132" s="619">
        <v>0.4</v>
      </c>
      <c r="M132" s="669">
        <v>0.4</v>
      </c>
      <c r="N132" s="621">
        <f t="shared" si="7"/>
        <v>1</v>
      </c>
      <c r="O132" s="621" t="s">
        <v>32</v>
      </c>
      <c r="P132" s="597"/>
      <c r="Q132" s="598"/>
      <c r="S132"/>
      <c r="T132"/>
      <c r="U132"/>
    </row>
    <row r="133" spans="2:21" s="272" customFormat="1" ht="15.6" x14ac:dyDescent="0.3">
      <c r="B133" s="640"/>
      <c r="C133" s="641"/>
      <c r="D133" s="641"/>
      <c r="E133" s="641"/>
      <c r="F133" s="641"/>
      <c r="G133" s="642"/>
      <c r="H133" s="649"/>
      <c r="I133" s="641"/>
      <c r="J133" s="609"/>
      <c r="K133" s="644"/>
      <c r="L133" s="644"/>
      <c r="M133" s="610"/>
      <c r="N133" s="610"/>
      <c r="O133" s="644"/>
      <c r="P133" s="610"/>
      <c r="Q133" s="611"/>
    </row>
    <row r="134" spans="2:21" s="279" customFormat="1" ht="31.5" customHeight="1" x14ac:dyDescent="0.3">
      <c r="B134" s="729" t="s">
        <v>1255</v>
      </c>
      <c r="C134" s="730" t="s">
        <v>1256</v>
      </c>
      <c r="D134" s="730" t="s">
        <v>1255</v>
      </c>
      <c r="E134" s="730">
        <v>40</v>
      </c>
      <c r="F134" s="1652" t="s">
        <v>1069</v>
      </c>
      <c r="G134" s="1653"/>
      <c r="H134" s="1654"/>
      <c r="I134" s="730" t="s">
        <v>259</v>
      </c>
      <c r="J134" s="731"/>
      <c r="K134" s="734"/>
      <c r="L134" s="734"/>
      <c r="M134" s="734"/>
      <c r="N134" s="734"/>
      <c r="O134" s="734"/>
      <c r="P134" s="734"/>
      <c r="Q134" s="735"/>
    </row>
    <row r="135" spans="2:21" s="272" customFormat="1" ht="31.2" x14ac:dyDescent="0.3">
      <c r="B135" s="630"/>
      <c r="C135" s="631"/>
      <c r="D135" s="631"/>
      <c r="E135" s="631"/>
      <c r="F135" s="631"/>
      <c r="G135" s="632"/>
      <c r="H135" s="655" t="s">
        <v>1451</v>
      </c>
      <c r="I135" s="634" t="s">
        <v>1452</v>
      </c>
      <c r="J135" s="638" t="s">
        <v>32</v>
      </c>
      <c r="K135" s="636" t="s">
        <v>1453</v>
      </c>
      <c r="L135" s="638" t="s">
        <v>32</v>
      </c>
      <c r="M135" s="638" t="s">
        <v>32</v>
      </c>
      <c r="N135" s="638" t="s">
        <v>32</v>
      </c>
      <c r="O135" s="638" t="s">
        <v>32</v>
      </c>
      <c r="P135" s="638" t="s">
        <v>32</v>
      </c>
      <c r="Q135" s="740" t="s">
        <v>32</v>
      </c>
      <c r="R135" s="613"/>
    </row>
    <row r="136" spans="2:21" s="272" customFormat="1" ht="31.2" x14ac:dyDescent="0.3">
      <c r="B136" s="599"/>
      <c r="C136" s="600"/>
      <c r="D136" s="600"/>
      <c r="E136" s="600"/>
      <c r="F136" s="600"/>
      <c r="G136" s="601"/>
      <c r="H136" s="594" t="s">
        <v>1454</v>
      </c>
      <c r="I136" s="738" t="s">
        <v>1455</v>
      </c>
      <c r="J136" s="674" t="s">
        <v>32</v>
      </c>
      <c r="K136" s="619" t="s">
        <v>1453</v>
      </c>
      <c r="L136" s="621" t="s">
        <v>32</v>
      </c>
      <c r="M136" s="621" t="s">
        <v>32</v>
      </c>
      <c r="N136" s="638" t="s">
        <v>32</v>
      </c>
      <c r="O136" s="621" t="s">
        <v>32</v>
      </c>
      <c r="P136" s="621" t="s">
        <v>32</v>
      </c>
      <c r="Q136" s="741" t="s">
        <v>32</v>
      </c>
      <c r="R136" s="613"/>
    </row>
    <row r="137" spans="2:21" s="272" customFormat="1" ht="36" customHeight="1" x14ac:dyDescent="0.3">
      <c r="B137" s="599"/>
      <c r="C137" s="600"/>
      <c r="D137" s="600"/>
      <c r="E137" s="600"/>
      <c r="F137" s="631"/>
      <c r="G137" s="601"/>
      <c r="H137" s="594" t="s">
        <v>1251</v>
      </c>
      <c r="I137" s="738" t="s">
        <v>962</v>
      </c>
      <c r="J137" s="674" t="s">
        <v>1456</v>
      </c>
      <c r="K137" s="619" t="s">
        <v>1457</v>
      </c>
      <c r="L137" s="621" t="s">
        <v>1458</v>
      </c>
      <c r="M137" s="621" t="s">
        <v>1459</v>
      </c>
      <c r="N137" s="638">
        <v>1</v>
      </c>
      <c r="O137" s="621" t="s">
        <v>1460</v>
      </c>
      <c r="P137" s="674" t="s">
        <v>1456</v>
      </c>
      <c r="Q137" s="741">
        <v>1</v>
      </c>
      <c r="R137" s="613"/>
    </row>
    <row r="138" spans="2:21" s="272" customFormat="1" ht="31.2" x14ac:dyDescent="0.3">
      <c r="B138" s="599"/>
      <c r="C138" s="600"/>
      <c r="D138" s="600"/>
      <c r="E138" s="600"/>
      <c r="F138" s="600"/>
      <c r="G138" s="601"/>
      <c r="H138" s="594" t="s">
        <v>960</v>
      </c>
      <c r="I138" s="738" t="s">
        <v>961</v>
      </c>
      <c r="J138" s="674" t="s">
        <v>1456</v>
      </c>
      <c r="K138" s="674" t="s">
        <v>1461</v>
      </c>
      <c r="L138" s="621" t="s">
        <v>1462</v>
      </c>
      <c r="M138" s="621" t="s">
        <v>1462</v>
      </c>
      <c r="N138" s="638">
        <v>1</v>
      </c>
      <c r="O138" s="621" t="s">
        <v>1463</v>
      </c>
      <c r="P138" s="674" t="s">
        <v>1456</v>
      </c>
      <c r="Q138" s="741">
        <v>1</v>
      </c>
      <c r="R138" s="613"/>
    </row>
    <row r="139" spans="2:21" s="272" customFormat="1" ht="35.25" customHeight="1" x14ac:dyDescent="0.3">
      <c r="B139" s="599"/>
      <c r="C139" s="600"/>
      <c r="D139" s="600"/>
      <c r="E139" s="600"/>
      <c r="F139" s="631"/>
      <c r="G139" s="601"/>
      <c r="H139" s="594" t="s">
        <v>714</v>
      </c>
      <c r="I139" s="738" t="s">
        <v>959</v>
      </c>
      <c r="J139" s="674" t="s">
        <v>193</v>
      </c>
      <c r="K139" s="674" t="s">
        <v>193</v>
      </c>
      <c r="L139" s="674" t="s">
        <v>193</v>
      </c>
      <c r="M139" s="674" t="s">
        <v>193</v>
      </c>
      <c r="N139" s="638">
        <v>1</v>
      </c>
      <c r="O139" s="674" t="s">
        <v>193</v>
      </c>
      <c r="P139" s="674" t="s">
        <v>193</v>
      </c>
      <c r="Q139" s="741">
        <v>1</v>
      </c>
      <c r="R139" s="613"/>
    </row>
    <row r="140" spans="2:21" s="272" customFormat="1" ht="15.6" x14ac:dyDescent="0.3">
      <c r="B140" s="599"/>
      <c r="C140" s="600"/>
      <c r="D140" s="600"/>
      <c r="E140" s="600"/>
      <c r="F140" s="600"/>
      <c r="G140" s="601"/>
      <c r="H140" s="594" t="s">
        <v>1464</v>
      </c>
      <c r="I140" s="738" t="s">
        <v>1465</v>
      </c>
      <c r="J140" s="674" t="s">
        <v>32</v>
      </c>
      <c r="K140" s="674" t="s">
        <v>1453</v>
      </c>
      <c r="L140" s="674" t="s">
        <v>1445</v>
      </c>
      <c r="M140" s="674" t="s">
        <v>1445</v>
      </c>
      <c r="N140" s="638">
        <v>1</v>
      </c>
      <c r="O140" s="621" t="s">
        <v>32</v>
      </c>
      <c r="P140" s="674" t="s">
        <v>32</v>
      </c>
      <c r="Q140" s="741" t="s">
        <v>32</v>
      </c>
      <c r="R140" s="613"/>
    </row>
    <row r="141" spans="2:21" s="272" customFormat="1" ht="31.2" x14ac:dyDescent="0.3">
      <c r="B141" s="640"/>
      <c r="C141" s="641"/>
      <c r="D141" s="641"/>
      <c r="E141" s="641"/>
      <c r="F141" s="641"/>
      <c r="G141" s="642"/>
      <c r="H141" s="695" t="s">
        <v>1466</v>
      </c>
      <c r="I141" s="739" t="s">
        <v>1467</v>
      </c>
      <c r="J141" s="678" t="s">
        <v>32</v>
      </c>
      <c r="K141" s="678" t="s">
        <v>1468</v>
      </c>
      <c r="L141" s="678" t="s">
        <v>279</v>
      </c>
      <c r="M141" s="678" t="s">
        <v>279</v>
      </c>
      <c r="N141" s="621">
        <v>1</v>
      </c>
      <c r="O141" s="668" t="s">
        <v>32</v>
      </c>
      <c r="P141" s="678" t="s">
        <v>32</v>
      </c>
      <c r="Q141" s="742" t="s">
        <v>32</v>
      </c>
      <c r="R141" s="613"/>
    </row>
    <row r="142" spans="2:21" s="272" customFormat="1" ht="31.2" x14ac:dyDescent="0.3">
      <c r="B142" s="640"/>
      <c r="C142" s="641"/>
      <c r="D142" s="641"/>
      <c r="E142" s="641"/>
      <c r="F142" s="641"/>
      <c r="G142" s="642"/>
      <c r="H142" s="695" t="s">
        <v>1469</v>
      </c>
      <c r="I142" s="739" t="s">
        <v>1455</v>
      </c>
      <c r="J142" s="678" t="s">
        <v>32</v>
      </c>
      <c r="K142" s="678" t="s">
        <v>1453</v>
      </c>
      <c r="L142" s="678" t="s">
        <v>1445</v>
      </c>
      <c r="M142" s="678" t="s">
        <v>1445</v>
      </c>
      <c r="N142" s="621">
        <v>1</v>
      </c>
      <c r="O142" s="668" t="s">
        <v>32</v>
      </c>
      <c r="P142" s="678" t="s">
        <v>32</v>
      </c>
      <c r="Q142" s="742" t="s">
        <v>32</v>
      </c>
      <c r="R142" s="613"/>
    </row>
    <row r="143" spans="2:21" s="272" customFormat="1" ht="15.6" x14ac:dyDescent="0.3">
      <c r="B143" s="640"/>
      <c r="C143" s="641"/>
      <c r="D143" s="641"/>
      <c r="E143" s="641"/>
      <c r="F143" s="641"/>
      <c r="G143" s="642"/>
      <c r="H143" s="695" t="s">
        <v>1470</v>
      </c>
      <c r="I143" s="739" t="s">
        <v>1471</v>
      </c>
      <c r="J143" s="678" t="s">
        <v>1453</v>
      </c>
      <c r="K143" s="678" t="s">
        <v>32</v>
      </c>
      <c r="L143" s="678" t="s">
        <v>32</v>
      </c>
      <c r="M143" s="678" t="s">
        <v>32</v>
      </c>
      <c r="N143" s="621" t="s">
        <v>32</v>
      </c>
      <c r="O143" s="668" t="s">
        <v>1445</v>
      </c>
      <c r="P143" s="678" t="s">
        <v>1453</v>
      </c>
      <c r="Q143" s="742">
        <v>1</v>
      </c>
      <c r="R143" s="613"/>
    </row>
    <row r="144" spans="2:21" s="272" customFormat="1" ht="31.2" x14ac:dyDescent="0.3">
      <c r="B144" s="640"/>
      <c r="C144" s="641"/>
      <c r="D144" s="641"/>
      <c r="E144" s="641"/>
      <c r="F144" s="641"/>
      <c r="G144" s="642"/>
      <c r="H144" s="695" t="s">
        <v>1252</v>
      </c>
      <c r="I144" s="739" t="s">
        <v>1472</v>
      </c>
      <c r="J144" s="678" t="s">
        <v>1473</v>
      </c>
      <c r="K144" s="678" t="s">
        <v>32</v>
      </c>
      <c r="L144" s="678" t="s">
        <v>32</v>
      </c>
      <c r="M144" s="678" t="s">
        <v>32</v>
      </c>
      <c r="N144" s="621" t="s">
        <v>32</v>
      </c>
      <c r="O144" s="668" t="s">
        <v>1473</v>
      </c>
      <c r="P144" s="678" t="s">
        <v>1473</v>
      </c>
      <c r="Q144" s="742">
        <v>1</v>
      </c>
      <c r="R144" s="613"/>
    </row>
    <row r="145" spans="2:18" s="272" customFormat="1" ht="15.6" x14ac:dyDescent="0.3">
      <c r="B145" s="640"/>
      <c r="C145" s="641"/>
      <c r="D145" s="641"/>
      <c r="E145" s="641"/>
      <c r="F145" s="641"/>
      <c r="G145" s="642"/>
      <c r="H145" s="695" t="s">
        <v>1474</v>
      </c>
      <c r="I145" s="739" t="s">
        <v>1475</v>
      </c>
      <c r="J145" s="678" t="s">
        <v>32</v>
      </c>
      <c r="K145" s="678" t="s">
        <v>32</v>
      </c>
      <c r="L145" s="678" t="s">
        <v>32</v>
      </c>
      <c r="M145" s="678" t="s">
        <v>32</v>
      </c>
      <c r="N145" s="621" t="s">
        <v>32</v>
      </c>
      <c r="O145" s="668" t="s">
        <v>1453</v>
      </c>
      <c r="P145" s="678" t="s">
        <v>32</v>
      </c>
      <c r="Q145" s="742" t="s">
        <v>32</v>
      </c>
      <c r="R145" s="613"/>
    </row>
    <row r="146" spans="2:18" s="272" customFormat="1" ht="15.6" x14ac:dyDescent="0.3">
      <c r="B146" s="640"/>
      <c r="C146" s="641"/>
      <c r="D146" s="641"/>
      <c r="E146" s="641"/>
      <c r="F146" s="641"/>
      <c r="G146" s="642"/>
      <c r="H146" s="695" t="s">
        <v>1476</v>
      </c>
      <c r="I146" s="739" t="s">
        <v>1477</v>
      </c>
      <c r="J146" s="678" t="s">
        <v>32</v>
      </c>
      <c r="K146" s="678" t="s">
        <v>32</v>
      </c>
      <c r="L146" s="678" t="s">
        <v>32</v>
      </c>
      <c r="M146" s="678" t="s">
        <v>32</v>
      </c>
      <c r="N146" s="621" t="s">
        <v>32</v>
      </c>
      <c r="O146" s="668" t="s">
        <v>1445</v>
      </c>
      <c r="P146" s="678" t="s">
        <v>32</v>
      </c>
      <c r="Q146" s="742" t="s">
        <v>32</v>
      </c>
      <c r="R146" s="613"/>
    </row>
    <row r="147" spans="2:18" s="272" customFormat="1" ht="15.6" x14ac:dyDescent="0.3">
      <c r="B147" s="640"/>
      <c r="C147" s="641"/>
      <c r="D147" s="641"/>
      <c r="E147" s="641"/>
      <c r="F147" s="641"/>
      <c r="G147" s="642"/>
      <c r="H147" s="695" t="s">
        <v>1478</v>
      </c>
      <c r="I147" s="739" t="s">
        <v>1479</v>
      </c>
      <c r="J147" s="678" t="s">
        <v>32</v>
      </c>
      <c r="K147" s="678" t="s">
        <v>32</v>
      </c>
      <c r="L147" s="678" t="s">
        <v>32</v>
      </c>
      <c r="M147" s="678" t="s">
        <v>32</v>
      </c>
      <c r="N147" s="621" t="s">
        <v>32</v>
      </c>
      <c r="O147" s="668" t="s">
        <v>193</v>
      </c>
      <c r="P147" s="678" t="s">
        <v>32</v>
      </c>
      <c r="Q147" s="742" t="s">
        <v>32</v>
      </c>
      <c r="R147" s="613"/>
    </row>
    <row r="148" spans="2:18" s="272" customFormat="1" ht="31.2" x14ac:dyDescent="0.3">
      <c r="B148" s="640"/>
      <c r="C148" s="641"/>
      <c r="D148" s="641"/>
      <c r="E148" s="641"/>
      <c r="F148" s="641"/>
      <c r="G148" s="642"/>
      <c r="H148" s="695" t="s">
        <v>1480</v>
      </c>
      <c r="I148" s="739" t="s">
        <v>1481</v>
      </c>
      <c r="J148" s="678" t="s">
        <v>32</v>
      </c>
      <c r="K148" s="678" t="s">
        <v>32</v>
      </c>
      <c r="L148" s="678" t="s">
        <v>32</v>
      </c>
      <c r="M148" s="678" t="s">
        <v>32</v>
      </c>
      <c r="N148" s="621" t="s">
        <v>32</v>
      </c>
      <c r="O148" s="668" t="s">
        <v>193</v>
      </c>
      <c r="P148" s="678" t="s">
        <v>32</v>
      </c>
      <c r="Q148" s="742" t="s">
        <v>32</v>
      </c>
      <c r="R148" s="613"/>
    </row>
    <row r="149" spans="2:18" s="272" customFormat="1" ht="15.6" x14ac:dyDescent="0.3">
      <c r="B149" s="640"/>
      <c r="C149" s="641"/>
      <c r="D149" s="641"/>
      <c r="E149" s="641"/>
      <c r="F149" s="641"/>
      <c r="G149" s="642"/>
      <c r="H149" s="675"/>
      <c r="I149" s="676"/>
      <c r="J149" s="677"/>
      <c r="K149" s="678"/>
      <c r="L149" s="668"/>
      <c r="M149" s="668"/>
      <c r="N149" s="737"/>
      <c r="O149" s="679"/>
      <c r="P149" s="679"/>
      <c r="Q149" s="611"/>
      <c r="R149" s="613"/>
    </row>
    <row r="150" spans="2:18" s="279" customFormat="1" ht="31.2" x14ac:dyDescent="0.3">
      <c r="B150" s="729" t="s">
        <v>1255</v>
      </c>
      <c r="C150" s="730" t="s">
        <v>1256</v>
      </c>
      <c r="D150" s="730" t="s">
        <v>1255</v>
      </c>
      <c r="E150" s="730" t="s">
        <v>1257</v>
      </c>
      <c r="F150" s="730"/>
      <c r="G150" s="1652" t="s">
        <v>1095</v>
      </c>
      <c r="H150" s="1654"/>
      <c r="I150" s="730" t="s">
        <v>312</v>
      </c>
      <c r="J150" s="731"/>
      <c r="K150" s="734"/>
      <c r="L150" s="734"/>
      <c r="M150" s="734"/>
      <c r="N150" s="734"/>
      <c r="O150" s="734"/>
      <c r="P150" s="734"/>
      <c r="Q150" s="735"/>
    </row>
    <row r="151" spans="2:18" s="272" customFormat="1" ht="46.8" x14ac:dyDescent="0.3">
      <c r="B151" s="630"/>
      <c r="C151" s="631"/>
      <c r="D151" s="631"/>
      <c r="E151" s="631"/>
      <c r="F151" s="631"/>
      <c r="G151" s="680"/>
      <c r="H151" s="633" t="s">
        <v>725</v>
      </c>
      <c r="I151" s="634" t="s">
        <v>926</v>
      </c>
      <c r="J151" s="636" t="s">
        <v>726</v>
      </c>
      <c r="K151" s="638" t="s">
        <v>1484</v>
      </c>
      <c r="L151" s="638" t="s">
        <v>1484</v>
      </c>
      <c r="M151" s="638" t="s">
        <v>1484</v>
      </c>
      <c r="N151" s="638">
        <v>1</v>
      </c>
      <c r="O151" s="637" t="s">
        <v>726</v>
      </c>
      <c r="P151" s="637" t="s">
        <v>726</v>
      </c>
      <c r="Q151" s="639">
        <v>1</v>
      </c>
    </row>
    <row r="152" spans="2:18" s="272" customFormat="1" ht="46.8" x14ac:dyDescent="0.3">
      <c r="B152" s="630"/>
      <c r="C152" s="631"/>
      <c r="D152" s="631"/>
      <c r="E152" s="631"/>
      <c r="F152" s="631"/>
      <c r="G152" s="680"/>
      <c r="H152" s="594" t="s">
        <v>1492</v>
      </c>
      <c r="I152" s="594" t="s">
        <v>1493</v>
      </c>
      <c r="J152" s="636" t="s">
        <v>929</v>
      </c>
      <c r="K152" s="638" t="s">
        <v>1485</v>
      </c>
      <c r="L152" s="638" t="s">
        <v>928</v>
      </c>
      <c r="M152" s="638" t="s">
        <v>928</v>
      </c>
      <c r="N152" s="638">
        <v>1</v>
      </c>
      <c r="O152" s="637" t="s">
        <v>1259</v>
      </c>
      <c r="P152" s="637" t="s">
        <v>929</v>
      </c>
      <c r="Q152" s="639">
        <v>1</v>
      </c>
    </row>
    <row r="153" spans="2:18" s="272" customFormat="1" ht="46.8" x14ac:dyDescent="0.3">
      <c r="B153" s="630"/>
      <c r="C153" s="631"/>
      <c r="D153" s="631"/>
      <c r="E153" s="631"/>
      <c r="F153" s="631"/>
      <c r="G153" s="680"/>
      <c r="H153" s="594" t="s">
        <v>1260</v>
      </c>
      <c r="I153" s="594" t="s">
        <v>1486</v>
      </c>
      <c r="J153" s="636" t="s">
        <v>151</v>
      </c>
      <c r="K153" s="638" t="s">
        <v>32</v>
      </c>
      <c r="L153" s="638" t="s">
        <v>32</v>
      </c>
      <c r="M153" s="638" t="s">
        <v>32</v>
      </c>
      <c r="N153" s="638" t="s">
        <v>32</v>
      </c>
      <c r="O153" s="637" t="s">
        <v>151</v>
      </c>
      <c r="P153" s="637" t="s">
        <v>151</v>
      </c>
      <c r="Q153" s="639">
        <v>1</v>
      </c>
    </row>
    <row r="154" spans="2:18" s="272" customFormat="1" ht="31.2" x14ac:dyDescent="0.3">
      <c r="B154" s="599"/>
      <c r="C154" s="600"/>
      <c r="D154" s="600"/>
      <c r="E154" s="600"/>
      <c r="F154" s="600"/>
      <c r="G154" s="612"/>
      <c r="H154" s="594" t="s">
        <v>1487</v>
      </c>
      <c r="I154" s="594" t="s">
        <v>1488</v>
      </c>
      <c r="J154" s="619" t="s">
        <v>357</v>
      </c>
      <c r="K154" s="638" t="s">
        <v>32</v>
      </c>
      <c r="L154" s="638" t="s">
        <v>32</v>
      </c>
      <c r="M154" s="638" t="s">
        <v>32</v>
      </c>
      <c r="N154" s="638" t="s">
        <v>32</v>
      </c>
      <c r="O154" s="638" t="s">
        <v>357</v>
      </c>
      <c r="P154" s="597" t="s">
        <v>357</v>
      </c>
      <c r="Q154" s="598">
        <v>1</v>
      </c>
    </row>
    <row r="155" spans="2:18" s="272" customFormat="1" ht="31.2" x14ac:dyDescent="0.3">
      <c r="B155" s="599"/>
      <c r="C155" s="600"/>
      <c r="D155" s="600"/>
      <c r="E155" s="600"/>
      <c r="F155" s="631"/>
      <c r="G155" s="612"/>
      <c r="H155" s="594" t="s">
        <v>1262</v>
      </c>
      <c r="I155" s="594" t="s">
        <v>1489</v>
      </c>
      <c r="J155" s="619" t="s">
        <v>720</v>
      </c>
      <c r="K155" s="657" t="s">
        <v>32</v>
      </c>
      <c r="L155" s="638" t="s">
        <v>32</v>
      </c>
      <c r="M155" s="638" t="s">
        <v>32</v>
      </c>
      <c r="N155" s="638" t="s">
        <v>32</v>
      </c>
      <c r="O155" s="638" t="s">
        <v>720</v>
      </c>
      <c r="P155" s="638" t="s">
        <v>720</v>
      </c>
      <c r="Q155" s="598">
        <v>1</v>
      </c>
    </row>
    <row r="156" spans="2:18" s="272" customFormat="1" ht="46.8" x14ac:dyDescent="0.3">
      <c r="B156" s="599"/>
      <c r="C156" s="600"/>
      <c r="D156" s="600"/>
      <c r="E156" s="600"/>
      <c r="F156" s="600"/>
      <c r="G156" s="612"/>
      <c r="H156" s="594" t="s">
        <v>1490</v>
      </c>
      <c r="I156" s="594" t="s">
        <v>1491</v>
      </c>
      <c r="J156" s="619" t="s">
        <v>937</v>
      </c>
      <c r="K156" s="638" t="s">
        <v>32</v>
      </c>
      <c r="L156" s="638" t="s">
        <v>32</v>
      </c>
      <c r="M156" s="638" t="s">
        <v>32</v>
      </c>
      <c r="N156" s="638" t="s">
        <v>32</v>
      </c>
      <c r="O156" s="619" t="s">
        <v>937</v>
      </c>
      <c r="P156" s="619" t="s">
        <v>937</v>
      </c>
      <c r="Q156" s="598">
        <v>1</v>
      </c>
    </row>
    <row r="157" spans="2:18" s="272" customFormat="1" ht="15.6" x14ac:dyDescent="0.3">
      <c r="B157" s="640"/>
      <c r="C157" s="641"/>
      <c r="D157" s="641"/>
      <c r="E157" s="641"/>
      <c r="F157" s="641"/>
      <c r="G157" s="642"/>
      <c r="H157" s="649"/>
      <c r="I157" s="660"/>
      <c r="J157" s="609"/>
      <c r="K157" s="644"/>
      <c r="L157" s="644"/>
      <c r="M157" s="610"/>
      <c r="N157" s="610"/>
      <c r="O157" s="644"/>
      <c r="P157" s="610"/>
      <c r="Q157" s="611"/>
    </row>
    <row r="158" spans="2:18" s="279" customFormat="1" ht="46.8" x14ac:dyDescent="0.3">
      <c r="B158" s="729" t="s">
        <v>1255</v>
      </c>
      <c r="C158" s="736" t="s">
        <v>1261</v>
      </c>
      <c r="D158" s="730" t="s">
        <v>1255</v>
      </c>
      <c r="E158" s="730" t="s">
        <v>1309</v>
      </c>
      <c r="F158" s="730"/>
      <c r="G158" s="1652" t="s">
        <v>1072</v>
      </c>
      <c r="H158" s="1654"/>
      <c r="I158" s="730" t="s">
        <v>264</v>
      </c>
      <c r="J158" s="731"/>
      <c r="K158" s="734"/>
      <c r="L158" s="734"/>
      <c r="M158" s="734"/>
      <c r="N158" s="734"/>
      <c r="O158" s="734"/>
      <c r="P158" s="734"/>
      <c r="Q158" s="735"/>
    </row>
    <row r="159" spans="2:18" s="272" customFormat="1" ht="78" x14ac:dyDescent="0.3">
      <c r="B159" s="630"/>
      <c r="C159" s="631"/>
      <c r="D159" s="631"/>
      <c r="E159" s="631"/>
      <c r="F159" s="631"/>
      <c r="G159" s="632"/>
      <c r="H159" s="655" t="s">
        <v>1401</v>
      </c>
      <c r="I159" s="655" t="s">
        <v>1407</v>
      </c>
      <c r="J159" s="636"/>
      <c r="K159" s="638">
        <v>1</v>
      </c>
      <c r="L159" s="638">
        <v>1</v>
      </c>
      <c r="M159" s="638">
        <v>1</v>
      </c>
      <c r="N159" s="638">
        <f>M159/L159</f>
        <v>1</v>
      </c>
      <c r="O159" s="638">
        <v>1</v>
      </c>
      <c r="P159" s="637"/>
      <c r="Q159" s="639"/>
    </row>
    <row r="160" spans="2:18" s="272" customFormat="1" ht="46.8" x14ac:dyDescent="0.3">
      <c r="B160" s="599"/>
      <c r="C160" s="600"/>
      <c r="D160" s="600"/>
      <c r="E160" s="600"/>
      <c r="F160" s="600"/>
      <c r="G160" s="601"/>
      <c r="H160" s="595" t="s">
        <v>733</v>
      </c>
      <c r="I160" s="595" t="s">
        <v>1408</v>
      </c>
      <c r="J160" s="619"/>
      <c r="K160" s="638">
        <v>1</v>
      </c>
      <c r="L160" s="638">
        <v>1</v>
      </c>
      <c r="M160" s="638">
        <v>1</v>
      </c>
      <c r="N160" s="638">
        <f t="shared" ref="N160:N165" si="8">M160/L160</f>
        <v>1</v>
      </c>
      <c r="O160" s="638">
        <v>1</v>
      </c>
      <c r="P160" s="597"/>
      <c r="Q160" s="598"/>
    </row>
    <row r="161" spans="2:21" s="272" customFormat="1" ht="46.8" x14ac:dyDescent="0.3">
      <c r="B161" s="599"/>
      <c r="C161" s="600"/>
      <c r="D161" s="600"/>
      <c r="E161" s="600"/>
      <c r="F161" s="631"/>
      <c r="G161" s="601"/>
      <c r="H161" s="595" t="s">
        <v>1402</v>
      </c>
      <c r="I161" s="593" t="s">
        <v>271</v>
      </c>
      <c r="J161" s="619"/>
      <c r="K161" s="638">
        <v>1</v>
      </c>
      <c r="L161" s="638">
        <v>1</v>
      </c>
      <c r="M161" s="638">
        <v>1</v>
      </c>
      <c r="N161" s="638">
        <f t="shared" si="8"/>
        <v>1</v>
      </c>
      <c r="O161" s="638">
        <v>1</v>
      </c>
      <c r="P161" s="597"/>
      <c r="Q161" s="598"/>
    </row>
    <row r="162" spans="2:21" s="272" customFormat="1" ht="62.4" x14ac:dyDescent="0.3">
      <c r="B162" s="599"/>
      <c r="C162" s="600"/>
      <c r="D162" s="600"/>
      <c r="E162" s="600"/>
      <c r="F162" s="600"/>
      <c r="G162" s="601"/>
      <c r="H162" s="595" t="s">
        <v>1403</v>
      </c>
      <c r="I162" s="593" t="s">
        <v>272</v>
      </c>
      <c r="J162" s="619"/>
      <c r="K162" s="638">
        <v>1</v>
      </c>
      <c r="L162" s="638">
        <v>1</v>
      </c>
      <c r="M162" s="638">
        <v>1</v>
      </c>
      <c r="N162" s="638">
        <f t="shared" si="8"/>
        <v>1</v>
      </c>
      <c r="O162" s="638">
        <v>1</v>
      </c>
      <c r="P162" s="597"/>
      <c r="Q162" s="598"/>
    </row>
    <row r="163" spans="2:21" s="272" customFormat="1" ht="62.4" x14ac:dyDescent="0.3">
      <c r="B163" s="599"/>
      <c r="C163" s="600"/>
      <c r="D163" s="600"/>
      <c r="E163" s="600"/>
      <c r="F163" s="631"/>
      <c r="G163" s="601"/>
      <c r="H163" s="595" t="s">
        <v>1404</v>
      </c>
      <c r="I163" s="595" t="s">
        <v>1409</v>
      </c>
      <c r="J163" s="619"/>
      <c r="K163" s="638">
        <v>1</v>
      </c>
      <c r="L163" s="636">
        <v>1</v>
      </c>
      <c r="M163" s="638">
        <v>1</v>
      </c>
      <c r="N163" s="638">
        <f t="shared" si="8"/>
        <v>1</v>
      </c>
      <c r="O163" s="638">
        <v>1</v>
      </c>
      <c r="P163" s="597"/>
      <c r="Q163" s="598"/>
    </row>
    <row r="164" spans="2:21" s="272" customFormat="1" ht="46.8" x14ac:dyDescent="0.3">
      <c r="B164" s="599"/>
      <c r="C164" s="600"/>
      <c r="D164" s="600"/>
      <c r="E164" s="600"/>
      <c r="F164" s="600"/>
      <c r="G164" s="601"/>
      <c r="H164" s="595" t="s">
        <v>1405</v>
      </c>
      <c r="I164" s="595" t="s">
        <v>1410</v>
      </c>
      <c r="J164" s="619"/>
      <c r="K164" s="638">
        <v>1</v>
      </c>
      <c r="L164" s="638">
        <v>1</v>
      </c>
      <c r="M164" s="638">
        <v>1</v>
      </c>
      <c r="N164" s="638">
        <f t="shared" si="8"/>
        <v>1</v>
      </c>
      <c r="O164" s="638">
        <v>1</v>
      </c>
      <c r="P164" s="597"/>
      <c r="Q164" s="598"/>
    </row>
    <row r="165" spans="2:21" s="272" customFormat="1" ht="46.8" x14ac:dyDescent="0.3">
      <c r="B165" s="599"/>
      <c r="C165" s="600"/>
      <c r="D165" s="600"/>
      <c r="E165" s="600"/>
      <c r="F165" s="631"/>
      <c r="G165" s="601"/>
      <c r="H165" s="595" t="s">
        <v>1406</v>
      </c>
      <c r="I165" s="593" t="s">
        <v>1411</v>
      </c>
      <c r="J165" s="619"/>
      <c r="K165" s="638">
        <v>1</v>
      </c>
      <c r="L165" s="638">
        <v>1</v>
      </c>
      <c r="M165" s="638">
        <v>1</v>
      </c>
      <c r="N165" s="638">
        <f t="shared" si="8"/>
        <v>1</v>
      </c>
      <c r="O165" s="638">
        <v>1</v>
      </c>
      <c r="P165" s="597"/>
      <c r="Q165" s="598"/>
    </row>
    <row r="166" spans="2:21" s="272" customFormat="1" ht="15.6" x14ac:dyDescent="0.3">
      <c r="B166" s="640"/>
      <c r="C166" s="641"/>
      <c r="D166" s="641"/>
      <c r="E166" s="641"/>
      <c r="F166" s="641"/>
      <c r="G166" s="642"/>
      <c r="H166" s="643"/>
      <c r="I166" s="641"/>
      <c r="J166" s="609"/>
      <c r="K166" s="644"/>
      <c r="L166" s="644"/>
      <c r="M166" s="610"/>
      <c r="N166" s="610"/>
      <c r="O166" s="644"/>
      <c r="P166" s="610"/>
      <c r="Q166" s="611"/>
    </row>
    <row r="167" spans="2:21" s="279" customFormat="1" ht="31.5" customHeight="1" x14ac:dyDescent="0.3">
      <c r="B167" s="729" t="s">
        <v>1255</v>
      </c>
      <c r="C167" s="730" t="s">
        <v>1261</v>
      </c>
      <c r="D167" s="730" t="s">
        <v>1255</v>
      </c>
      <c r="E167" s="730" t="s">
        <v>1412</v>
      </c>
      <c r="F167" s="1652" t="s">
        <v>1076</v>
      </c>
      <c r="G167" s="1653"/>
      <c r="H167" s="1654"/>
      <c r="I167" s="730" t="s">
        <v>273</v>
      </c>
      <c r="J167" s="731"/>
      <c r="K167" s="734"/>
      <c r="L167" s="734"/>
      <c r="M167" s="734"/>
      <c r="N167" s="734"/>
      <c r="O167" s="734"/>
      <c r="P167" s="734"/>
      <c r="Q167" s="735"/>
      <c r="S167"/>
      <c r="T167"/>
      <c r="U167"/>
    </row>
    <row r="168" spans="2:21" s="272" customFormat="1" ht="78" x14ac:dyDescent="0.3">
      <c r="B168" s="630"/>
      <c r="C168" s="631"/>
      <c r="D168" s="631"/>
      <c r="E168" s="631"/>
      <c r="F168" s="631"/>
      <c r="G168" s="632"/>
      <c r="H168" s="633" t="s">
        <v>746</v>
      </c>
      <c r="I168" s="634" t="s">
        <v>1422</v>
      </c>
      <c r="J168" s="636"/>
      <c r="K168" s="636">
        <v>1</v>
      </c>
      <c r="L168" s="619">
        <v>1</v>
      </c>
      <c r="M168" s="636">
        <v>1</v>
      </c>
      <c r="N168" s="638">
        <f>M168/L168</f>
        <v>1</v>
      </c>
      <c r="O168" s="636">
        <v>1</v>
      </c>
      <c r="P168" s="637"/>
      <c r="Q168" s="639"/>
      <c r="S168"/>
      <c r="T168"/>
      <c r="U168"/>
    </row>
    <row r="169" spans="2:21" s="272" customFormat="1" ht="93.6" x14ac:dyDescent="0.3">
      <c r="B169" s="599"/>
      <c r="C169" s="600"/>
      <c r="D169" s="600"/>
      <c r="E169" s="600"/>
      <c r="F169" s="600"/>
      <c r="G169" s="601"/>
      <c r="H169" s="595" t="s">
        <v>1413</v>
      </c>
      <c r="I169" s="593" t="s">
        <v>1423</v>
      </c>
      <c r="J169" s="619"/>
      <c r="K169" s="619">
        <v>1</v>
      </c>
      <c r="L169" s="619"/>
      <c r="M169" s="619"/>
      <c r="N169" s="638"/>
      <c r="O169" s="604"/>
      <c r="P169" s="604"/>
      <c r="Q169" s="598"/>
      <c r="S169"/>
      <c r="T169"/>
      <c r="U169"/>
    </row>
    <row r="170" spans="2:21" s="272" customFormat="1" ht="93.6" x14ac:dyDescent="0.3">
      <c r="B170" s="599"/>
      <c r="C170" s="600"/>
      <c r="D170" s="600"/>
      <c r="E170" s="600"/>
      <c r="F170" s="631"/>
      <c r="G170" s="601"/>
      <c r="H170" s="595" t="s">
        <v>1414</v>
      </c>
      <c r="I170" s="593" t="s">
        <v>1424</v>
      </c>
      <c r="J170" s="619"/>
      <c r="K170" s="662"/>
      <c r="L170" s="619">
        <v>1</v>
      </c>
      <c r="M170" s="619">
        <v>1</v>
      </c>
      <c r="N170" s="638">
        <f t="shared" ref="N170:N178" si="9">M170/L170</f>
        <v>1</v>
      </c>
      <c r="O170" s="604"/>
      <c r="P170" s="597"/>
      <c r="Q170" s="598"/>
      <c r="S170"/>
      <c r="T170"/>
      <c r="U170"/>
    </row>
    <row r="171" spans="2:21" s="272" customFormat="1" ht="62.4" x14ac:dyDescent="0.3">
      <c r="B171" s="599"/>
      <c r="C171" s="600"/>
      <c r="D171" s="600"/>
      <c r="E171" s="600"/>
      <c r="F171" s="600"/>
      <c r="G171" s="601"/>
      <c r="H171" s="594" t="s">
        <v>1415</v>
      </c>
      <c r="I171" s="681" t="s">
        <v>1425</v>
      </c>
      <c r="J171" s="619"/>
      <c r="K171" s="621">
        <v>1</v>
      </c>
      <c r="L171" s="619"/>
      <c r="M171" s="619"/>
      <c r="N171" s="638"/>
      <c r="O171" s="636">
        <v>1</v>
      </c>
      <c r="P171" s="597"/>
      <c r="Q171" s="598"/>
      <c r="S171"/>
      <c r="T171"/>
      <c r="U171"/>
    </row>
    <row r="172" spans="2:21" s="272" customFormat="1" ht="109.2" x14ac:dyDescent="0.3">
      <c r="B172" s="599"/>
      <c r="C172" s="600"/>
      <c r="D172" s="600"/>
      <c r="E172" s="600"/>
      <c r="F172" s="631"/>
      <c r="G172" s="601"/>
      <c r="H172" s="595" t="s">
        <v>1416</v>
      </c>
      <c r="I172" s="681" t="s">
        <v>1426</v>
      </c>
      <c r="J172" s="619"/>
      <c r="K172" s="662"/>
      <c r="L172" s="619">
        <v>1</v>
      </c>
      <c r="M172" s="620">
        <v>0.9214</v>
      </c>
      <c r="N172" s="657">
        <f t="shared" si="9"/>
        <v>0.9214</v>
      </c>
      <c r="O172" s="604"/>
      <c r="P172" s="604"/>
      <c r="Q172" s="598"/>
      <c r="S172"/>
      <c r="T172"/>
      <c r="U172"/>
    </row>
    <row r="173" spans="2:21" s="272" customFormat="1" ht="62.4" x14ac:dyDescent="0.3">
      <c r="B173" s="599"/>
      <c r="C173" s="600"/>
      <c r="D173" s="600"/>
      <c r="E173" s="600"/>
      <c r="F173" s="600"/>
      <c r="G173" s="601"/>
      <c r="H173" s="594" t="s">
        <v>1417</v>
      </c>
      <c r="I173" s="681" t="s">
        <v>1427</v>
      </c>
      <c r="J173" s="619"/>
      <c r="K173" s="619">
        <v>1</v>
      </c>
      <c r="L173" s="619"/>
      <c r="M173" s="619"/>
      <c r="N173" s="638"/>
      <c r="O173" s="604"/>
      <c r="P173" s="604"/>
      <c r="Q173" s="598"/>
      <c r="S173"/>
      <c r="T173"/>
      <c r="U173"/>
    </row>
    <row r="174" spans="2:21" s="272" customFormat="1" ht="31.2" x14ac:dyDescent="0.3">
      <c r="B174" s="599"/>
      <c r="C174" s="600"/>
      <c r="D174" s="600"/>
      <c r="E174" s="600"/>
      <c r="F174" s="631"/>
      <c r="G174" s="601"/>
      <c r="H174" s="594" t="s">
        <v>1418</v>
      </c>
      <c r="I174" s="618" t="s">
        <v>1418</v>
      </c>
      <c r="J174" s="619"/>
      <c r="K174" s="662"/>
      <c r="L174" s="619">
        <v>1</v>
      </c>
      <c r="M174" s="619">
        <v>1</v>
      </c>
      <c r="N174" s="638">
        <f t="shared" si="9"/>
        <v>1</v>
      </c>
      <c r="O174" s="604"/>
      <c r="P174" s="604"/>
      <c r="Q174" s="598"/>
      <c r="S174"/>
      <c r="T174"/>
      <c r="U174"/>
    </row>
    <row r="175" spans="2:21" s="272" customFormat="1" ht="46.8" x14ac:dyDescent="0.3">
      <c r="B175" s="599"/>
      <c r="C175" s="600"/>
      <c r="D175" s="600"/>
      <c r="E175" s="600"/>
      <c r="F175" s="631"/>
      <c r="G175" s="601"/>
      <c r="H175" s="594" t="s">
        <v>1419</v>
      </c>
      <c r="I175" s="682" t="s">
        <v>1428</v>
      </c>
      <c r="J175" s="619"/>
      <c r="K175" s="662"/>
      <c r="L175" s="619">
        <v>1</v>
      </c>
      <c r="M175" s="619">
        <v>1</v>
      </c>
      <c r="N175" s="638">
        <f t="shared" si="9"/>
        <v>1</v>
      </c>
      <c r="O175" s="604"/>
      <c r="P175" s="604"/>
      <c r="Q175" s="598"/>
      <c r="S175"/>
      <c r="T175"/>
      <c r="U175"/>
    </row>
    <row r="176" spans="2:21" s="272" customFormat="1" ht="31.2" x14ac:dyDescent="0.3">
      <c r="B176" s="599"/>
      <c r="C176" s="600"/>
      <c r="D176" s="600"/>
      <c r="E176" s="600"/>
      <c r="F176" s="600"/>
      <c r="G176" s="601"/>
      <c r="H176" s="594" t="s">
        <v>944</v>
      </c>
      <c r="I176" s="682" t="s">
        <v>944</v>
      </c>
      <c r="J176" s="619"/>
      <c r="K176" s="662"/>
      <c r="L176" s="619">
        <v>1</v>
      </c>
      <c r="M176" s="619">
        <v>1</v>
      </c>
      <c r="N176" s="638">
        <f t="shared" si="9"/>
        <v>1</v>
      </c>
      <c r="O176" s="604"/>
      <c r="P176" s="604"/>
      <c r="Q176" s="598"/>
      <c r="S176"/>
      <c r="T176"/>
      <c r="U176"/>
    </row>
    <row r="177" spans="2:21" s="272" customFormat="1" ht="124.8" x14ac:dyDescent="0.3">
      <c r="B177" s="599"/>
      <c r="C177" s="600"/>
      <c r="D177" s="600"/>
      <c r="E177" s="600"/>
      <c r="F177" s="631"/>
      <c r="G177" s="601"/>
      <c r="H177" s="594" t="s">
        <v>1420</v>
      </c>
      <c r="I177" s="682" t="s">
        <v>1429</v>
      </c>
      <c r="J177" s="619"/>
      <c r="K177" s="662"/>
      <c r="L177" s="619">
        <v>1</v>
      </c>
      <c r="M177" s="619">
        <v>1</v>
      </c>
      <c r="N177" s="638">
        <f t="shared" si="9"/>
        <v>1</v>
      </c>
      <c r="O177" s="604"/>
      <c r="P177" s="604"/>
      <c r="Q177" s="598"/>
      <c r="S177"/>
      <c r="T177"/>
      <c r="U177"/>
    </row>
    <row r="178" spans="2:21" s="272" customFormat="1" ht="123.75" customHeight="1" x14ac:dyDescent="0.3">
      <c r="B178" s="599"/>
      <c r="C178" s="600"/>
      <c r="D178" s="600"/>
      <c r="E178" s="600"/>
      <c r="F178" s="600"/>
      <c r="G178" s="601"/>
      <c r="H178" s="594" t="s">
        <v>1421</v>
      </c>
      <c r="I178" s="682" t="s">
        <v>1430</v>
      </c>
      <c r="J178" s="619"/>
      <c r="K178" s="662"/>
      <c r="L178" s="619">
        <v>1</v>
      </c>
      <c r="M178" s="619">
        <v>1</v>
      </c>
      <c r="N178" s="638">
        <f t="shared" si="9"/>
        <v>1</v>
      </c>
      <c r="O178" s="604"/>
      <c r="P178" s="604"/>
      <c r="Q178" s="598"/>
      <c r="S178"/>
      <c r="T178"/>
      <c r="U178"/>
    </row>
    <row r="179" spans="2:21" s="272" customFormat="1" ht="15.6" x14ac:dyDescent="0.3">
      <c r="B179" s="640"/>
      <c r="C179" s="641"/>
      <c r="D179" s="641"/>
      <c r="E179" s="641"/>
      <c r="F179" s="641"/>
      <c r="G179" s="642"/>
      <c r="H179" s="649"/>
      <c r="I179" s="641"/>
      <c r="J179" s="609"/>
      <c r="K179" s="644"/>
      <c r="L179" s="644"/>
      <c r="M179" s="610"/>
      <c r="N179" s="610"/>
      <c r="O179" s="644"/>
      <c r="P179" s="610"/>
      <c r="Q179" s="611"/>
    </row>
    <row r="180" spans="2:21" s="272" customFormat="1" ht="15.6" x14ac:dyDescent="0.3">
      <c r="B180" s="640"/>
      <c r="C180" s="641"/>
      <c r="D180" s="641"/>
      <c r="E180" s="641"/>
      <c r="F180" s="641"/>
      <c r="G180" s="642"/>
      <c r="H180" s="643"/>
      <c r="I180" s="641"/>
      <c r="J180" s="609"/>
      <c r="K180" s="644"/>
      <c r="L180" s="644"/>
      <c r="M180" s="610"/>
      <c r="N180" s="610"/>
      <c r="O180" s="644"/>
      <c r="P180" s="610"/>
      <c r="Q180" s="611"/>
    </row>
    <row r="181" spans="2:21" s="279" customFormat="1" ht="31.5" customHeight="1" x14ac:dyDescent="0.3">
      <c r="B181" s="729" t="s">
        <v>1255</v>
      </c>
      <c r="C181" s="730" t="s">
        <v>1263</v>
      </c>
      <c r="D181" s="730" t="s">
        <v>1255</v>
      </c>
      <c r="E181" s="730" t="s">
        <v>1309</v>
      </c>
      <c r="F181" s="1652" t="s">
        <v>1096</v>
      </c>
      <c r="G181" s="1653"/>
      <c r="H181" s="1654"/>
      <c r="I181" s="730" t="s">
        <v>318</v>
      </c>
      <c r="J181" s="731"/>
      <c r="K181" s="734"/>
      <c r="L181" s="734"/>
      <c r="M181" s="734"/>
      <c r="N181" s="734"/>
      <c r="O181" s="734"/>
      <c r="P181" s="734"/>
      <c r="Q181" s="735"/>
    </row>
    <row r="182" spans="2:21" s="272" customFormat="1" ht="46.8" x14ac:dyDescent="0.3">
      <c r="B182" s="788"/>
      <c r="C182" s="634"/>
      <c r="D182" s="634"/>
      <c r="E182" s="634"/>
      <c r="F182" s="634"/>
      <c r="G182" s="696"/>
      <c r="H182" s="633" t="s">
        <v>1494</v>
      </c>
      <c r="I182" s="634" t="s">
        <v>1495</v>
      </c>
      <c r="J182" s="636">
        <v>1</v>
      </c>
      <c r="K182" s="638"/>
      <c r="L182" s="638"/>
      <c r="M182" s="638"/>
      <c r="N182" s="638"/>
      <c r="O182" s="638"/>
      <c r="P182" s="638"/>
      <c r="Q182" s="740"/>
    </row>
    <row r="183" spans="2:21" s="272" customFormat="1" ht="46.8" x14ac:dyDescent="0.3">
      <c r="B183" s="789"/>
      <c r="C183" s="593"/>
      <c r="D183" s="593"/>
      <c r="E183" s="593"/>
      <c r="F183" s="593"/>
      <c r="G183" s="697"/>
      <c r="H183" s="594" t="s">
        <v>1497</v>
      </c>
      <c r="I183" s="593" t="s">
        <v>1498</v>
      </c>
      <c r="J183" s="619">
        <v>1</v>
      </c>
      <c r="K183" s="621"/>
      <c r="L183" s="621"/>
      <c r="M183" s="621"/>
      <c r="N183" s="621"/>
      <c r="O183" s="621"/>
      <c r="P183" s="621"/>
      <c r="Q183" s="741"/>
    </row>
    <row r="184" spans="2:21" s="272" customFormat="1" ht="46.8" x14ac:dyDescent="0.3">
      <c r="B184" s="789"/>
      <c r="C184" s="593"/>
      <c r="D184" s="593"/>
      <c r="E184" s="593"/>
      <c r="F184" s="593"/>
      <c r="G184" s="697"/>
      <c r="H184" s="594" t="s">
        <v>1499</v>
      </c>
      <c r="I184" s="593" t="s">
        <v>1500</v>
      </c>
      <c r="J184" s="619">
        <v>1</v>
      </c>
      <c r="K184" s="621"/>
      <c r="L184" s="621"/>
      <c r="M184" s="621"/>
      <c r="N184" s="621"/>
      <c r="O184" s="621"/>
      <c r="P184" s="621"/>
      <c r="Q184" s="741"/>
    </row>
    <row r="185" spans="2:21" s="272" customFormat="1" ht="31.2" x14ac:dyDescent="0.3">
      <c r="B185" s="789"/>
      <c r="C185" s="593"/>
      <c r="D185" s="593"/>
      <c r="E185" s="593"/>
      <c r="F185" s="593"/>
      <c r="G185" s="698"/>
      <c r="H185" s="595" t="s">
        <v>1267</v>
      </c>
      <c r="I185" s="593" t="s">
        <v>1501</v>
      </c>
      <c r="J185" s="619">
        <v>1</v>
      </c>
      <c r="K185" s="662"/>
      <c r="L185" s="621"/>
      <c r="M185" s="621"/>
      <c r="N185" s="621"/>
      <c r="O185" s="621"/>
      <c r="P185" s="621"/>
      <c r="Q185" s="741"/>
    </row>
    <row r="186" spans="2:21" s="272" customFormat="1" ht="31.2" x14ac:dyDescent="0.3">
      <c r="B186" s="789"/>
      <c r="C186" s="593"/>
      <c r="D186" s="593"/>
      <c r="E186" s="593"/>
      <c r="F186" s="593"/>
      <c r="G186" s="698"/>
      <c r="H186" s="595" t="s">
        <v>1502</v>
      </c>
      <c r="I186" s="593" t="s">
        <v>1503</v>
      </c>
      <c r="J186" s="619">
        <v>1</v>
      </c>
      <c r="K186" s="662"/>
      <c r="L186" s="621"/>
      <c r="M186" s="621"/>
      <c r="N186" s="621"/>
      <c r="O186" s="621"/>
      <c r="P186" s="621"/>
      <c r="Q186" s="741"/>
    </row>
    <row r="187" spans="2:21" s="272" customFormat="1" ht="93.6" x14ac:dyDescent="0.3">
      <c r="B187" s="789"/>
      <c r="C187" s="593"/>
      <c r="D187" s="593"/>
      <c r="E187" s="593"/>
      <c r="F187" s="593"/>
      <c r="G187" s="698"/>
      <c r="H187" s="595" t="s">
        <v>1504</v>
      </c>
      <c r="I187" s="593" t="s">
        <v>1505</v>
      </c>
      <c r="J187" s="619">
        <v>1</v>
      </c>
      <c r="K187" s="662"/>
      <c r="L187" s="662"/>
      <c r="M187" s="621"/>
      <c r="N187" s="621"/>
      <c r="O187" s="621"/>
      <c r="P187" s="621"/>
      <c r="Q187" s="741"/>
    </row>
    <row r="188" spans="2:21" s="272" customFormat="1" ht="46.8" x14ac:dyDescent="0.3">
      <c r="B188" s="790"/>
      <c r="C188" s="666"/>
      <c r="D188" s="666"/>
      <c r="E188" s="666"/>
      <c r="F188" s="666"/>
      <c r="G188" s="699"/>
      <c r="H188" s="665" t="s">
        <v>756</v>
      </c>
      <c r="I188" s="666" t="s">
        <v>1506</v>
      </c>
      <c r="J188" s="673"/>
      <c r="K188" s="700"/>
      <c r="L188" s="668">
        <v>1</v>
      </c>
      <c r="M188" s="668">
        <v>1</v>
      </c>
      <c r="N188" s="668">
        <f>M188/L188</f>
        <v>1</v>
      </c>
      <c r="O188" s="668"/>
      <c r="P188" s="668"/>
      <c r="Q188" s="742"/>
    </row>
    <row r="189" spans="2:21" s="272" customFormat="1" ht="31.2" x14ac:dyDescent="0.3">
      <c r="B189" s="790"/>
      <c r="C189" s="666"/>
      <c r="D189" s="666"/>
      <c r="E189" s="666"/>
      <c r="F189" s="666"/>
      <c r="G189" s="699"/>
      <c r="H189" s="665" t="s">
        <v>759</v>
      </c>
      <c r="I189" s="666" t="s">
        <v>760</v>
      </c>
      <c r="J189" s="673"/>
      <c r="K189" s="700"/>
      <c r="L189" s="668">
        <v>1</v>
      </c>
      <c r="M189" s="668">
        <v>1</v>
      </c>
      <c r="N189" s="668">
        <f t="shared" ref="N189:N191" si="10">M189/L189</f>
        <v>1</v>
      </c>
      <c r="O189" s="668"/>
      <c r="P189" s="668"/>
      <c r="Q189" s="742"/>
    </row>
    <row r="190" spans="2:21" s="272" customFormat="1" ht="78" x14ac:dyDescent="0.3">
      <c r="B190" s="790"/>
      <c r="C190" s="666"/>
      <c r="D190" s="666"/>
      <c r="E190" s="666"/>
      <c r="F190" s="666"/>
      <c r="G190" s="699"/>
      <c r="H190" s="665" t="s">
        <v>1497</v>
      </c>
      <c r="I190" s="666" t="s">
        <v>1507</v>
      </c>
      <c r="J190" s="673"/>
      <c r="K190" s="700"/>
      <c r="L190" s="668">
        <v>1</v>
      </c>
      <c r="M190" s="668">
        <v>1</v>
      </c>
      <c r="N190" s="668">
        <f t="shared" si="10"/>
        <v>1</v>
      </c>
      <c r="O190" s="668"/>
      <c r="P190" s="668"/>
      <c r="Q190" s="742"/>
    </row>
    <row r="191" spans="2:21" s="272" customFormat="1" ht="46.8" x14ac:dyDescent="0.3">
      <c r="B191" s="790"/>
      <c r="C191" s="666"/>
      <c r="D191" s="666"/>
      <c r="E191" s="666"/>
      <c r="F191" s="666"/>
      <c r="G191" s="699"/>
      <c r="H191" s="665" t="s">
        <v>1499</v>
      </c>
      <c r="I191" s="666" t="s">
        <v>1508</v>
      </c>
      <c r="J191" s="673"/>
      <c r="K191" s="700"/>
      <c r="L191" s="668">
        <v>1</v>
      </c>
      <c r="M191" s="668">
        <v>1</v>
      </c>
      <c r="N191" s="668">
        <f t="shared" si="10"/>
        <v>1</v>
      </c>
      <c r="O191" s="668"/>
      <c r="P191" s="668"/>
      <c r="Q191" s="742"/>
    </row>
    <row r="192" spans="2:21" s="272" customFormat="1" ht="15.6" x14ac:dyDescent="0.3">
      <c r="B192" s="640"/>
      <c r="C192" s="641"/>
      <c r="D192" s="641"/>
      <c r="E192" s="641"/>
      <c r="F192" s="641"/>
      <c r="G192" s="642"/>
      <c r="H192" s="643"/>
      <c r="I192" s="641"/>
      <c r="J192" s="609"/>
      <c r="K192" s="644"/>
      <c r="L192" s="644"/>
      <c r="M192" s="610"/>
      <c r="N192" s="610"/>
      <c r="O192" s="610"/>
      <c r="P192" s="610"/>
      <c r="Q192" s="611"/>
    </row>
    <row r="193" spans="2:17" s="279" customFormat="1" ht="63" customHeight="1" x14ac:dyDescent="0.3">
      <c r="B193" s="729" t="s">
        <v>1255</v>
      </c>
      <c r="C193" s="730" t="s">
        <v>1263</v>
      </c>
      <c r="D193" s="730" t="s">
        <v>1255</v>
      </c>
      <c r="E193" s="730">
        <v>18</v>
      </c>
      <c r="F193" s="1652" t="s">
        <v>1167</v>
      </c>
      <c r="G193" s="1653"/>
      <c r="H193" s="1654"/>
      <c r="I193" s="730" t="s">
        <v>325</v>
      </c>
      <c r="J193" s="731"/>
      <c r="K193" s="734"/>
      <c r="L193" s="734"/>
      <c r="M193" s="734"/>
      <c r="N193" s="734"/>
      <c r="O193" s="734"/>
      <c r="P193" s="734"/>
      <c r="Q193" s="735"/>
    </row>
    <row r="194" spans="2:17" s="574" customFormat="1" ht="46.8" x14ac:dyDescent="0.3">
      <c r="B194" s="683"/>
      <c r="C194" s="684"/>
      <c r="D194" s="684"/>
      <c r="E194" s="684"/>
      <c r="F194" s="689"/>
      <c r="G194" s="690"/>
      <c r="H194" s="691" t="s">
        <v>1510</v>
      </c>
      <c r="I194" s="617" t="s">
        <v>1511</v>
      </c>
      <c r="J194" s="692"/>
      <c r="K194" s="693"/>
      <c r="L194" s="621">
        <v>0.5</v>
      </c>
      <c r="M194" s="621">
        <v>0.5</v>
      </c>
      <c r="N194" s="621">
        <f t="shared" ref="N194" si="11">M194/L194</f>
        <v>1</v>
      </c>
      <c r="O194" s="693"/>
      <c r="P194" s="693"/>
      <c r="Q194" s="685"/>
    </row>
    <row r="195" spans="2:17" s="272" customFormat="1" ht="15.6" x14ac:dyDescent="0.3">
      <c r="B195" s="640"/>
      <c r="C195" s="641"/>
      <c r="D195" s="641"/>
      <c r="E195" s="641"/>
      <c r="F195" s="666"/>
      <c r="G195" s="694"/>
      <c r="H195" s="695"/>
      <c r="I195" s="666"/>
      <c r="J195" s="673"/>
      <c r="K195" s="668"/>
      <c r="L195" s="668"/>
      <c r="M195" s="668"/>
      <c r="N195" s="668"/>
      <c r="O195" s="668"/>
      <c r="P195" s="668"/>
      <c r="Q195" s="611"/>
    </row>
    <row r="196" spans="2:17" s="279" customFormat="1" ht="63" customHeight="1" x14ac:dyDescent="0.3">
      <c r="B196" s="729" t="s">
        <v>1255</v>
      </c>
      <c r="C196" s="730" t="s">
        <v>1263</v>
      </c>
      <c r="D196" s="730" t="s">
        <v>1255</v>
      </c>
      <c r="E196" s="730">
        <v>19</v>
      </c>
      <c r="F196" s="1652" t="s">
        <v>1100</v>
      </c>
      <c r="G196" s="1653"/>
      <c r="H196" s="1654"/>
      <c r="I196" s="730" t="s">
        <v>325</v>
      </c>
      <c r="J196" s="731"/>
      <c r="K196" s="734"/>
      <c r="L196" s="734"/>
      <c r="M196" s="734"/>
      <c r="N196" s="734"/>
      <c r="O196" s="734"/>
      <c r="P196" s="734"/>
      <c r="Q196" s="735"/>
    </row>
    <row r="197" spans="2:17" s="272" customFormat="1" ht="78" x14ac:dyDescent="0.3">
      <c r="B197" s="630"/>
      <c r="C197" s="631"/>
      <c r="D197" s="631"/>
      <c r="E197" s="631"/>
      <c r="F197" s="634"/>
      <c r="G197" s="696"/>
      <c r="H197" s="594" t="s">
        <v>1433</v>
      </c>
      <c r="I197" s="588" t="s">
        <v>765</v>
      </c>
      <c r="J197" s="619"/>
      <c r="K197" s="619"/>
      <c r="L197" s="636">
        <v>0.5</v>
      </c>
      <c r="M197" s="636">
        <v>0.5</v>
      </c>
      <c r="N197" s="638">
        <f t="shared" ref="N197" si="12">M197/L197</f>
        <v>1</v>
      </c>
      <c r="O197" s="619" t="s">
        <v>32</v>
      </c>
      <c r="P197" s="638"/>
      <c r="Q197" s="639"/>
    </row>
    <row r="198" spans="2:17" s="272" customFormat="1" ht="46.8" x14ac:dyDescent="0.3">
      <c r="B198" s="599"/>
      <c r="C198" s="600"/>
      <c r="D198" s="600"/>
      <c r="E198" s="600"/>
      <c r="F198" s="593"/>
      <c r="G198" s="697"/>
      <c r="H198" s="594" t="s">
        <v>1434</v>
      </c>
      <c r="I198" s="588" t="s">
        <v>767</v>
      </c>
      <c r="J198" s="619"/>
      <c r="K198" s="619" t="s">
        <v>32</v>
      </c>
      <c r="L198" s="636">
        <v>0.5</v>
      </c>
      <c r="M198" s="636">
        <v>0.5</v>
      </c>
      <c r="N198" s="638">
        <f t="shared" ref="N198" si="13">M198/L198</f>
        <v>1</v>
      </c>
      <c r="O198" s="619" t="s">
        <v>32</v>
      </c>
      <c r="P198" s="621"/>
      <c r="Q198" s="598"/>
    </row>
    <row r="199" spans="2:17" s="272" customFormat="1" ht="15.6" x14ac:dyDescent="0.3">
      <c r="B199" s="599"/>
      <c r="C199" s="600"/>
      <c r="D199" s="600"/>
      <c r="E199" s="600"/>
      <c r="F199" s="593"/>
      <c r="G199" s="698"/>
      <c r="H199" s="595"/>
      <c r="I199" s="588"/>
      <c r="J199" s="619"/>
      <c r="K199" s="619"/>
      <c r="L199" s="636"/>
      <c r="M199" s="636"/>
      <c r="N199" s="638"/>
      <c r="O199" s="662"/>
      <c r="P199" s="621"/>
      <c r="Q199" s="598"/>
    </row>
    <row r="200" spans="2:17" s="272" customFormat="1" ht="32.25" customHeight="1" x14ac:dyDescent="0.3">
      <c r="B200" s="729" t="s">
        <v>1255</v>
      </c>
      <c r="C200" s="730" t="s">
        <v>1263</v>
      </c>
      <c r="D200" s="730" t="s">
        <v>1255</v>
      </c>
      <c r="E200" s="730">
        <v>19</v>
      </c>
      <c r="F200" s="1652" t="s">
        <v>1509</v>
      </c>
      <c r="G200" s="1653"/>
      <c r="H200" s="1654"/>
      <c r="I200" s="730"/>
      <c r="J200" s="731"/>
      <c r="K200" s="734"/>
      <c r="L200" s="734"/>
      <c r="M200" s="734"/>
      <c r="N200" s="734"/>
      <c r="O200" s="734"/>
      <c r="P200" s="734"/>
      <c r="Q200" s="735"/>
    </row>
    <row r="201" spans="2:17" s="272" customFormat="1" ht="46.8" x14ac:dyDescent="0.3">
      <c r="B201" s="791"/>
      <c r="C201" s="625"/>
      <c r="D201" s="625"/>
      <c r="E201" s="625"/>
      <c r="F201" s="795"/>
      <c r="G201" s="792"/>
      <c r="H201" s="796" t="s">
        <v>1512</v>
      </c>
      <c r="I201" s="797" t="s">
        <v>1513</v>
      </c>
      <c r="J201" s="793">
        <v>1</v>
      </c>
      <c r="K201" s="667"/>
      <c r="L201" s="667"/>
      <c r="M201" s="667"/>
      <c r="N201" s="667"/>
      <c r="O201" s="667"/>
      <c r="P201" s="667"/>
      <c r="Q201" s="794"/>
    </row>
    <row r="202" spans="2:17" s="272" customFormat="1" ht="15.6" x14ac:dyDescent="0.3">
      <c r="B202" s="640"/>
      <c r="C202" s="641"/>
      <c r="D202" s="641"/>
      <c r="E202" s="641"/>
      <c r="F202" s="666"/>
      <c r="G202" s="699"/>
      <c r="H202" s="695"/>
      <c r="I202" s="666"/>
      <c r="J202" s="673"/>
      <c r="K202" s="700"/>
      <c r="L202" s="700"/>
      <c r="M202" s="668"/>
      <c r="N202" s="668"/>
      <c r="O202" s="700"/>
      <c r="P202" s="668"/>
      <c r="Q202" s="611"/>
    </row>
    <row r="203" spans="2:17" s="279" customFormat="1" ht="31.5" customHeight="1" x14ac:dyDescent="0.3">
      <c r="B203" s="729" t="s">
        <v>1255</v>
      </c>
      <c r="C203" s="730" t="s">
        <v>1431</v>
      </c>
      <c r="D203" s="730" t="s">
        <v>1255</v>
      </c>
      <c r="E203" s="730" t="s">
        <v>1432</v>
      </c>
      <c r="F203" s="1652" t="s">
        <v>1103</v>
      </c>
      <c r="G203" s="1653"/>
      <c r="H203" s="1654"/>
      <c r="I203" s="730" t="s">
        <v>329</v>
      </c>
      <c r="J203" s="731"/>
      <c r="K203" s="734"/>
      <c r="L203" s="734"/>
      <c r="M203" s="734"/>
      <c r="N203" s="734"/>
      <c r="O203" s="734"/>
      <c r="P203" s="734"/>
      <c r="Q203" s="735"/>
    </row>
    <row r="204" spans="2:17" s="272" customFormat="1" ht="47.4" thickBot="1" x14ac:dyDescent="0.35">
      <c r="B204" s="686"/>
      <c r="C204" s="687"/>
      <c r="D204" s="687"/>
      <c r="E204" s="687"/>
      <c r="F204" s="701"/>
      <c r="G204" s="702"/>
      <c r="H204" s="703" t="s">
        <v>147</v>
      </c>
      <c r="I204" s="701" t="s">
        <v>233</v>
      </c>
      <c r="J204" s="704"/>
      <c r="K204" s="705"/>
      <c r="L204" s="705">
        <v>1</v>
      </c>
      <c r="M204" s="705">
        <v>1</v>
      </c>
      <c r="N204" s="705">
        <v>1</v>
      </c>
      <c r="O204" s="705">
        <v>1</v>
      </c>
      <c r="P204" s="705"/>
      <c r="Q204" s="688"/>
    </row>
    <row r="205" spans="2:17" ht="15" thickTop="1" x14ac:dyDescent="0.3">
      <c r="H205" s="281"/>
      <c r="I205" s="282"/>
      <c r="J205" s="283"/>
    </row>
    <row r="206" spans="2:17" s="282" customFormat="1" x14ac:dyDescent="0.3">
      <c r="H206" s="286"/>
      <c r="I206" s="286"/>
      <c r="J206" s="283"/>
      <c r="K206" s="287"/>
      <c r="L206" s="287"/>
      <c r="M206" s="288"/>
      <c r="N206" s="283"/>
      <c r="O206" s="287"/>
      <c r="P206" s="287"/>
      <c r="Q206" s="287"/>
    </row>
    <row r="207" spans="2:17" s="282" customFormat="1" x14ac:dyDescent="0.3">
      <c r="H207" s="286"/>
      <c r="I207" s="286"/>
      <c r="J207" s="283"/>
      <c r="K207" s="287"/>
      <c r="L207" s="287"/>
      <c r="M207" s="288"/>
      <c r="N207" s="283"/>
      <c r="O207" s="287"/>
      <c r="P207" s="287"/>
      <c r="Q207" s="287"/>
    </row>
    <row r="208" spans="2:17" s="282" customFormat="1" x14ac:dyDescent="0.3">
      <c r="H208" s="286"/>
      <c r="I208" s="286"/>
      <c r="J208" s="283"/>
      <c r="K208" s="287"/>
      <c r="L208" s="287"/>
      <c r="M208" s="288"/>
      <c r="N208" s="283"/>
      <c r="O208" s="287"/>
      <c r="P208" s="287"/>
      <c r="Q208" s="287"/>
    </row>
    <row r="209" spans="8:17" s="282" customFormat="1" x14ac:dyDescent="0.3">
      <c r="H209" s="286"/>
      <c r="I209" s="286"/>
      <c r="J209" s="283"/>
      <c r="K209" s="287"/>
      <c r="L209" s="287"/>
      <c r="M209" s="288"/>
      <c r="N209" s="283"/>
      <c r="O209" s="287"/>
      <c r="P209" s="287"/>
      <c r="Q209" s="287"/>
    </row>
    <row r="210" spans="8:17" s="282" customFormat="1" x14ac:dyDescent="0.3">
      <c r="H210" s="286"/>
      <c r="I210" s="286"/>
      <c r="J210" s="283"/>
      <c r="K210" s="287"/>
      <c r="L210" s="287"/>
      <c r="M210" s="288"/>
      <c r="N210" s="283"/>
      <c r="O210" s="287"/>
      <c r="P210" s="287"/>
      <c r="Q210" s="287"/>
    </row>
    <row r="211" spans="8:17" s="282" customFormat="1" x14ac:dyDescent="0.3">
      <c r="H211" s="286"/>
      <c r="I211" s="286"/>
      <c r="J211" s="283"/>
      <c r="K211" s="287"/>
      <c r="L211" s="287"/>
      <c r="M211" s="288"/>
      <c r="N211" s="283"/>
      <c r="O211" s="287"/>
      <c r="P211" s="287"/>
      <c r="Q211" s="287"/>
    </row>
    <row r="212" spans="8:17" s="282" customFormat="1" x14ac:dyDescent="0.3">
      <c r="H212" s="286"/>
      <c r="I212" s="286"/>
      <c r="J212" s="283"/>
      <c r="K212" s="287"/>
      <c r="L212" s="287"/>
      <c r="M212" s="288"/>
      <c r="N212" s="283"/>
      <c r="O212" s="287"/>
      <c r="P212" s="287"/>
      <c r="Q212" s="287"/>
    </row>
    <row r="213" spans="8:17" s="282" customFormat="1" x14ac:dyDescent="0.3">
      <c r="H213" s="286"/>
      <c r="I213" s="286"/>
      <c r="J213" s="283"/>
      <c r="K213" s="287"/>
      <c r="L213" s="287"/>
      <c r="M213" s="288"/>
      <c r="N213" s="283"/>
      <c r="O213" s="287"/>
      <c r="P213" s="287"/>
      <c r="Q213" s="287"/>
    </row>
    <row r="214" spans="8:17" s="282" customFormat="1" x14ac:dyDescent="0.3">
      <c r="H214" s="286"/>
      <c r="I214" s="286"/>
      <c r="J214" s="283"/>
      <c r="K214" s="287"/>
      <c r="L214" s="287"/>
      <c r="M214" s="288"/>
      <c r="N214" s="283"/>
      <c r="O214" s="287"/>
      <c r="P214" s="287"/>
      <c r="Q214" s="287"/>
    </row>
    <row r="215" spans="8:17" s="282" customFormat="1" x14ac:dyDescent="0.3">
      <c r="H215" s="286"/>
      <c r="I215" s="286"/>
      <c r="J215" s="283"/>
      <c r="K215" s="287"/>
      <c r="L215" s="287"/>
      <c r="M215" s="288"/>
      <c r="N215" s="283"/>
      <c r="O215" s="287"/>
      <c r="P215" s="287"/>
      <c r="Q215" s="287"/>
    </row>
    <row r="216" spans="8:17" s="282" customFormat="1" x14ac:dyDescent="0.3">
      <c r="H216" s="286"/>
      <c r="I216" s="286"/>
      <c r="J216" s="283"/>
      <c r="K216" s="287"/>
      <c r="L216" s="287"/>
      <c r="M216" s="288"/>
      <c r="N216" s="283"/>
      <c r="O216" s="287"/>
      <c r="P216" s="287"/>
      <c r="Q216" s="287"/>
    </row>
    <row r="217" spans="8:17" s="282" customFormat="1" x14ac:dyDescent="0.3">
      <c r="H217" s="286"/>
      <c r="I217" s="286"/>
      <c r="J217" s="283"/>
      <c r="K217" s="287"/>
      <c r="L217" s="287"/>
      <c r="M217" s="288"/>
      <c r="N217" s="283"/>
      <c r="O217" s="287"/>
      <c r="P217" s="287"/>
      <c r="Q217" s="287"/>
    </row>
    <row r="218" spans="8:17" s="282" customFormat="1" x14ac:dyDescent="0.3">
      <c r="H218" s="286"/>
      <c r="I218" s="286"/>
      <c r="J218" s="283"/>
      <c r="K218" s="287"/>
      <c r="L218" s="287"/>
      <c r="M218" s="288"/>
      <c r="N218" s="283"/>
      <c r="O218" s="287"/>
      <c r="P218" s="287"/>
      <c r="Q218" s="287"/>
    </row>
    <row r="219" spans="8:17" s="282" customFormat="1" x14ac:dyDescent="0.3">
      <c r="H219" s="286"/>
      <c r="I219" s="286"/>
      <c r="J219" s="283"/>
      <c r="K219" s="287"/>
      <c r="L219" s="287"/>
      <c r="M219" s="288"/>
      <c r="N219" s="283"/>
      <c r="O219" s="287"/>
      <c r="P219" s="287"/>
      <c r="Q219" s="287"/>
    </row>
    <row r="220" spans="8:17" s="282" customFormat="1" x14ac:dyDescent="0.3">
      <c r="H220" s="286"/>
      <c r="I220" s="286"/>
      <c r="J220" s="283"/>
      <c r="K220" s="287"/>
      <c r="L220" s="287"/>
      <c r="M220" s="288"/>
      <c r="N220" s="283"/>
      <c r="O220" s="287"/>
      <c r="P220" s="287"/>
      <c r="Q220" s="287"/>
    </row>
    <row r="221" spans="8:17" s="282" customFormat="1" x14ac:dyDescent="0.3">
      <c r="H221" s="286"/>
      <c r="I221" s="286"/>
      <c r="J221" s="283"/>
      <c r="K221" s="287"/>
      <c r="L221" s="287"/>
      <c r="M221" s="288"/>
      <c r="N221" s="283"/>
      <c r="O221" s="287"/>
      <c r="P221" s="287"/>
      <c r="Q221" s="287"/>
    </row>
    <row r="222" spans="8:17" s="282" customFormat="1" x14ac:dyDescent="0.3">
      <c r="H222" s="286"/>
      <c r="I222" s="286"/>
      <c r="J222" s="283"/>
      <c r="K222" s="287"/>
      <c r="L222" s="287"/>
      <c r="M222" s="288"/>
      <c r="N222" s="283"/>
      <c r="O222" s="287"/>
      <c r="P222" s="287"/>
      <c r="Q222" s="287"/>
    </row>
    <row r="223" spans="8:17" s="282" customFormat="1" x14ac:dyDescent="0.3">
      <c r="H223" s="286"/>
      <c r="I223" s="286"/>
      <c r="J223" s="283"/>
      <c r="K223" s="287"/>
      <c r="L223" s="287"/>
      <c r="M223" s="288"/>
      <c r="N223" s="283"/>
      <c r="O223" s="287"/>
      <c r="P223" s="287"/>
      <c r="Q223" s="287"/>
    </row>
    <row r="224" spans="8:17" s="282" customFormat="1" x14ac:dyDescent="0.3">
      <c r="H224" s="286"/>
      <c r="I224" s="286"/>
      <c r="J224" s="283"/>
      <c r="K224" s="287"/>
      <c r="L224" s="287"/>
      <c r="M224" s="288"/>
      <c r="N224" s="283"/>
      <c r="O224" s="287"/>
      <c r="P224" s="287"/>
      <c r="Q224" s="287"/>
    </row>
    <row r="225" spans="8:17" s="282" customFormat="1" x14ac:dyDescent="0.3">
      <c r="H225" s="286"/>
      <c r="I225" s="286"/>
      <c r="J225" s="283"/>
      <c r="K225" s="287"/>
      <c r="L225" s="287"/>
      <c r="M225" s="288"/>
      <c r="N225" s="283"/>
      <c r="O225" s="287"/>
      <c r="P225" s="287"/>
      <c r="Q225" s="287"/>
    </row>
    <row r="226" spans="8:17" s="282" customFormat="1" x14ac:dyDescent="0.3">
      <c r="H226" s="286"/>
      <c r="I226" s="286"/>
      <c r="J226" s="283"/>
      <c r="K226" s="287"/>
      <c r="L226" s="287"/>
      <c r="M226" s="288"/>
      <c r="N226" s="283"/>
      <c r="O226" s="287"/>
      <c r="P226" s="287"/>
      <c r="Q226" s="287"/>
    </row>
    <row r="227" spans="8:17" s="282" customFormat="1" x14ac:dyDescent="0.3">
      <c r="H227" s="286"/>
      <c r="I227" s="286"/>
      <c r="J227" s="283"/>
      <c r="K227" s="287"/>
      <c r="L227" s="287"/>
      <c r="M227" s="288"/>
      <c r="N227" s="283"/>
      <c r="O227" s="287"/>
      <c r="P227" s="287"/>
      <c r="Q227" s="287"/>
    </row>
    <row r="228" spans="8:17" s="282" customFormat="1" x14ac:dyDescent="0.3">
      <c r="H228" s="286"/>
      <c r="I228" s="286"/>
      <c r="J228" s="283"/>
      <c r="K228" s="287"/>
      <c r="L228" s="287"/>
      <c r="M228" s="288"/>
      <c r="N228" s="283"/>
      <c r="O228" s="287"/>
      <c r="P228" s="287"/>
      <c r="Q228" s="287"/>
    </row>
    <row r="229" spans="8:17" s="282" customFormat="1" x14ac:dyDescent="0.3">
      <c r="H229" s="286"/>
      <c r="I229" s="286"/>
      <c r="J229" s="283"/>
      <c r="K229" s="287"/>
      <c r="L229" s="287"/>
      <c r="M229" s="288"/>
      <c r="N229" s="283"/>
      <c r="O229" s="287"/>
      <c r="P229" s="287"/>
      <c r="Q229" s="287"/>
    </row>
    <row r="230" spans="8:17" s="282" customFormat="1" x14ac:dyDescent="0.3">
      <c r="H230" s="286"/>
      <c r="I230" s="286"/>
      <c r="J230" s="283"/>
      <c r="K230" s="287"/>
      <c r="L230" s="287"/>
      <c r="M230" s="288"/>
      <c r="N230" s="283"/>
      <c r="O230" s="287"/>
      <c r="P230" s="287"/>
      <c r="Q230" s="287"/>
    </row>
    <row r="231" spans="8:17" s="282" customFormat="1" x14ac:dyDescent="0.3">
      <c r="H231" s="286"/>
      <c r="I231" s="286"/>
      <c r="J231" s="283"/>
      <c r="K231" s="287"/>
      <c r="L231" s="287"/>
      <c r="M231" s="288"/>
      <c r="N231" s="283"/>
      <c r="O231" s="287"/>
      <c r="P231" s="287"/>
      <c r="Q231" s="287"/>
    </row>
    <row r="232" spans="8:17" s="282" customFormat="1" x14ac:dyDescent="0.3">
      <c r="H232" s="286"/>
      <c r="I232" s="286"/>
      <c r="J232" s="283"/>
      <c r="K232" s="287"/>
      <c r="L232" s="287"/>
      <c r="M232" s="288"/>
      <c r="N232" s="283"/>
      <c r="O232" s="287"/>
      <c r="P232" s="287"/>
      <c r="Q232" s="287"/>
    </row>
    <row r="233" spans="8:17" s="282" customFormat="1" x14ac:dyDescent="0.3">
      <c r="H233" s="286"/>
      <c r="I233" s="286"/>
      <c r="J233" s="283"/>
      <c r="K233" s="287"/>
      <c r="L233" s="287"/>
      <c r="M233" s="288"/>
      <c r="N233" s="283"/>
      <c r="O233" s="287"/>
      <c r="P233" s="287"/>
      <c r="Q233" s="287"/>
    </row>
    <row r="234" spans="8:17" s="282" customFormat="1" x14ac:dyDescent="0.3">
      <c r="H234" s="286"/>
      <c r="I234" s="286"/>
      <c r="J234" s="283"/>
      <c r="K234" s="287"/>
      <c r="L234" s="287"/>
      <c r="M234" s="288"/>
      <c r="N234" s="283"/>
      <c r="O234" s="287"/>
      <c r="P234" s="287"/>
      <c r="Q234" s="287"/>
    </row>
    <row r="235" spans="8:17" s="282" customFormat="1" x14ac:dyDescent="0.3">
      <c r="H235" s="286"/>
      <c r="I235" s="286"/>
      <c r="J235" s="283"/>
      <c r="K235" s="287"/>
      <c r="L235" s="287"/>
      <c r="M235" s="288"/>
      <c r="N235" s="283"/>
      <c r="O235" s="287"/>
      <c r="P235" s="287"/>
      <c r="Q235" s="287"/>
    </row>
    <row r="236" spans="8:17" s="282" customFormat="1" x14ac:dyDescent="0.3">
      <c r="H236" s="286"/>
      <c r="I236" s="286"/>
      <c r="J236" s="283"/>
      <c r="K236" s="287"/>
      <c r="L236" s="287"/>
      <c r="M236" s="288"/>
      <c r="N236" s="283"/>
      <c r="O236" s="287"/>
      <c r="P236" s="287"/>
      <c r="Q236" s="287"/>
    </row>
    <row r="237" spans="8:17" s="282" customFormat="1" x14ac:dyDescent="0.3">
      <c r="H237" s="286"/>
      <c r="I237" s="286"/>
      <c r="J237" s="283"/>
      <c r="K237" s="287"/>
      <c r="L237" s="287"/>
      <c r="M237" s="288"/>
      <c r="N237" s="283"/>
      <c r="O237" s="287"/>
      <c r="P237" s="287"/>
      <c r="Q237" s="287"/>
    </row>
    <row r="238" spans="8:17" s="282" customFormat="1" x14ac:dyDescent="0.3">
      <c r="H238" s="286"/>
      <c r="I238" s="286"/>
      <c r="J238" s="283"/>
      <c r="K238" s="287"/>
      <c r="L238" s="287"/>
      <c r="M238" s="288"/>
      <c r="N238" s="283"/>
      <c r="O238" s="287"/>
      <c r="P238" s="287"/>
      <c r="Q238" s="287"/>
    </row>
    <row r="239" spans="8:17" s="282" customFormat="1" x14ac:dyDescent="0.3">
      <c r="H239" s="286"/>
      <c r="I239" s="286"/>
      <c r="J239" s="283"/>
      <c r="K239" s="287"/>
      <c r="L239" s="287"/>
      <c r="M239" s="288"/>
      <c r="N239" s="283"/>
      <c r="O239" s="287"/>
      <c r="P239" s="287"/>
      <c r="Q239" s="287"/>
    </row>
    <row r="240" spans="8:17" s="282" customFormat="1" x14ac:dyDescent="0.3">
      <c r="H240" s="286"/>
      <c r="I240" s="286"/>
      <c r="J240" s="283"/>
      <c r="K240" s="287"/>
      <c r="L240" s="287"/>
      <c r="M240" s="288"/>
      <c r="N240" s="283"/>
      <c r="O240" s="287"/>
      <c r="P240" s="287"/>
      <c r="Q240" s="287"/>
    </row>
    <row r="241" spans="8:17" s="282" customFormat="1" x14ac:dyDescent="0.3">
      <c r="H241" s="286"/>
      <c r="I241" s="286"/>
      <c r="J241" s="283"/>
      <c r="K241" s="287"/>
      <c r="L241" s="287"/>
      <c r="M241" s="288"/>
      <c r="N241" s="283"/>
      <c r="O241" s="287"/>
      <c r="P241" s="287"/>
      <c r="Q241" s="287"/>
    </row>
    <row r="242" spans="8:17" s="282" customFormat="1" x14ac:dyDescent="0.3">
      <c r="H242" s="286"/>
      <c r="I242" s="286"/>
      <c r="J242" s="283"/>
      <c r="K242" s="287"/>
      <c r="L242" s="287"/>
      <c r="M242" s="288"/>
      <c r="N242" s="283"/>
      <c r="O242" s="287"/>
      <c r="P242" s="287"/>
      <c r="Q242" s="287"/>
    </row>
    <row r="243" spans="8:17" s="282" customFormat="1" x14ac:dyDescent="0.3">
      <c r="H243" s="286"/>
      <c r="I243" s="286"/>
      <c r="J243" s="283"/>
      <c r="K243" s="287"/>
      <c r="L243" s="287"/>
      <c r="M243" s="288"/>
      <c r="N243" s="283"/>
      <c r="O243" s="287"/>
      <c r="P243" s="287"/>
      <c r="Q243" s="287"/>
    </row>
    <row r="244" spans="8:17" s="282" customFormat="1" x14ac:dyDescent="0.3">
      <c r="H244" s="286"/>
      <c r="I244" s="286"/>
      <c r="J244" s="283"/>
      <c r="K244" s="287"/>
      <c r="L244" s="287"/>
      <c r="M244" s="288"/>
      <c r="N244" s="283"/>
      <c r="O244" s="287"/>
      <c r="P244" s="287"/>
      <c r="Q244" s="287"/>
    </row>
    <row r="245" spans="8:17" s="282" customFormat="1" x14ac:dyDescent="0.3">
      <c r="H245" s="286"/>
      <c r="I245" s="286"/>
      <c r="J245" s="283"/>
      <c r="K245" s="287"/>
      <c r="L245" s="287"/>
      <c r="M245" s="288"/>
      <c r="N245" s="283"/>
      <c r="O245" s="287"/>
      <c r="P245" s="287"/>
      <c r="Q245" s="287"/>
    </row>
    <row r="246" spans="8:17" s="282" customFormat="1" x14ac:dyDescent="0.3">
      <c r="H246" s="286"/>
      <c r="I246" s="286"/>
      <c r="J246" s="283"/>
      <c r="K246" s="287"/>
      <c r="L246" s="287"/>
      <c r="M246" s="288"/>
      <c r="N246" s="283"/>
      <c r="O246" s="287"/>
      <c r="P246" s="287"/>
      <c r="Q246" s="287"/>
    </row>
    <row r="247" spans="8:17" s="282" customFormat="1" x14ac:dyDescent="0.3">
      <c r="H247" s="286"/>
      <c r="I247" s="286"/>
      <c r="J247" s="283"/>
      <c r="K247" s="287"/>
      <c r="L247" s="287"/>
      <c r="M247" s="288"/>
      <c r="N247" s="283"/>
      <c r="O247" s="287"/>
      <c r="P247" s="287"/>
      <c r="Q247" s="287"/>
    </row>
    <row r="248" spans="8:17" s="282" customFormat="1" x14ac:dyDescent="0.3">
      <c r="H248" s="286"/>
      <c r="I248" s="286"/>
      <c r="J248" s="283"/>
      <c r="K248" s="287"/>
      <c r="L248" s="287"/>
      <c r="M248" s="288"/>
      <c r="N248" s="283"/>
      <c r="O248" s="287"/>
      <c r="P248" s="287"/>
      <c r="Q248" s="287"/>
    </row>
    <row r="249" spans="8:17" s="282" customFormat="1" x14ac:dyDescent="0.3">
      <c r="H249" s="286"/>
      <c r="I249" s="286"/>
      <c r="J249" s="283"/>
      <c r="K249" s="287"/>
      <c r="L249" s="287"/>
      <c r="M249" s="288"/>
      <c r="N249" s="283"/>
      <c r="O249" s="287"/>
      <c r="P249" s="287"/>
      <c r="Q249" s="287"/>
    </row>
    <row r="250" spans="8:17" s="282" customFormat="1" x14ac:dyDescent="0.3">
      <c r="H250" s="286"/>
      <c r="I250" s="286"/>
      <c r="J250" s="283"/>
      <c r="K250" s="287"/>
      <c r="L250" s="287"/>
      <c r="M250" s="288"/>
      <c r="N250" s="283"/>
      <c r="O250" s="287"/>
      <c r="P250" s="287"/>
      <c r="Q250" s="287"/>
    </row>
    <row r="251" spans="8:17" s="282" customFormat="1" x14ac:dyDescent="0.3">
      <c r="H251" s="286"/>
      <c r="I251" s="286"/>
      <c r="J251" s="283"/>
      <c r="K251" s="287"/>
      <c r="L251" s="287"/>
      <c r="M251" s="288"/>
      <c r="N251" s="283"/>
      <c r="O251" s="287"/>
      <c r="P251" s="287"/>
      <c r="Q251" s="287"/>
    </row>
    <row r="252" spans="8:17" s="282" customFormat="1" x14ac:dyDescent="0.3">
      <c r="H252" s="286"/>
      <c r="I252" s="286"/>
      <c r="J252" s="283"/>
      <c r="K252" s="287"/>
      <c r="L252" s="287"/>
      <c r="M252" s="288"/>
      <c r="N252" s="283"/>
      <c r="O252" s="287"/>
      <c r="P252" s="287"/>
      <c r="Q252" s="287"/>
    </row>
    <row r="253" spans="8:17" s="282" customFormat="1" x14ac:dyDescent="0.3">
      <c r="H253" s="286"/>
      <c r="I253" s="286"/>
      <c r="J253" s="283"/>
      <c r="K253" s="287"/>
      <c r="L253" s="287"/>
      <c r="M253" s="288"/>
      <c r="N253" s="283"/>
      <c r="O253" s="287"/>
      <c r="P253" s="287"/>
      <c r="Q253" s="287"/>
    </row>
    <row r="254" spans="8:17" s="282" customFormat="1" x14ac:dyDescent="0.3">
      <c r="H254" s="286"/>
      <c r="I254" s="286"/>
      <c r="J254" s="283"/>
      <c r="K254" s="287"/>
      <c r="L254" s="287"/>
      <c r="M254" s="288"/>
      <c r="N254" s="283"/>
      <c r="O254" s="287"/>
      <c r="P254" s="287"/>
      <c r="Q254" s="287"/>
    </row>
    <row r="255" spans="8:17" s="282" customFormat="1" x14ac:dyDescent="0.3">
      <c r="H255" s="286"/>
      <c r="I255" s="286"/>
      <c r="J255" s="283"/>
      <c r="K255" s="287"/>
      <c r="L255" s="287"/>
      <c r="M255" s="288"/>
      <c r="N255" s="283"/>
      <c r="O255" s="287"/>
      <c r="P255" s="287"/>
      <c r="Q255" s="287"/>
    </row>
    <row r="256" spans="8:17" s="282" customFormat="1" x14ac:dyDescent="0.3">
      <c r="H256" s="286"/>
      <c r="I256" s="286"/>
      <c r="J256" s="283"/>
      <c r="K256" s="287"/>
      <c r="L256" s="287"/>
      <c r="M256" s="288"/>
      <c r="N256" s="283"/>
      <c r="O256" s="287"/>
      <c r="P256" s="287"/>
      <c r="Q256" s="287"/>
    </row>
    <row r="257" spans="8:17" s="282" customFormat="1" x14ac:dyDescent="0.3">
      <c r="H257" s="286"/>
      <c r="I257" s="286"/>
      <c r="J257" s="283"/>
      <c r="K257" s="287"/>
      <c r="L257" s="287"/>
      <c r="M257" s="288"/>
      <c r="N257" s="283"/>
      <c r="O257" s="287"/>
      <c r="P257" s="287"/>
      <c r="Q257" s="287"/>
    </row>
    <row r="258" spans="8:17" s="282" customFormat="1" x14ac:dyDescent="0.3">
      <c r="H258" s="286"/>
      <c r="I258" s="286"/>
      <c r="J258" s="283"/>
      <c r="K258" s="287"/>
      <c r="L258" s="287"/>
      <c r="M258" s="288"/>
      <c r="N258" s="283"/>
      <c r="O258" s="287"/>
      <c r="P258" s="287"/>
      <c r="Q258" s="287"/>
    </row>
    <row r="259" spans="8:17" s="282" customFormat="1" x14ac:dyDescent="0.3">
      <c r="H259" s="286"/>
      <c r="I259" s="286"/>
      <c r="J259" s="283"/>
      <c r="K259" s="287"/>
      <c r="L259" s="287"/>
      <c r="M259" s="288"/>
      <c r="N259" s="283"/>
      <c r="O259" s="287"/>
      <c r="P259" s="287"/>
      <c r="Q259" s="287"/>
    </row>
    <row r="260" spans="8:17" s="282" customFormat="1" x14ac:dyDescent="0.3">
      <c r="H260" s="286"/>
      <c r="I260" s="286"/>
      <c r="J260" s="283"/>
      <c r="K260" s="287"/>
      <c r="L260" s="287"/>
      <c r="M260" s="288"/>
      <c r="N260" s="283"/>
      <c r="O260" s="287"/>
      <c r="P260" s="287"/>
      <c r="Q260" s="287"/>
    </row>
    <row r="261" spans="8:17" s="282" customFormat="1" x14ac:dyDescent="0.3">
      <c r="H261" s="286"/>
      <c r="I261" s="286"/>
      <c r="J261" s="283"/>
      <c r="K261" s="287"/>
      <c r="L261" s="287"/>
      <c r="M261" s="288"/>
      <c r="N261" s="283"/>
      <c r="O261" s="287"/>
      <c r="P261" s="287"/>
      <c r="Q261" s="287"/>
    </row>
    <row r="262" spans="8:17" s="282" customFormat="1" x14ac:dyDescent="0.3">
      <c r="H262" s="286"/>
      <c r="I262" s="286"/>
      <c r="J262" s="283"/>
      <c r="K262" s="287"/>
      <c r="L262" s="287"/>
      <c r="M262" s="288"/>
      <c r="N262" s="283"/>
      <c r="O262" s="287"/>
      <c r="P262" s="287"/>
      <c r="Q262" s="287"/>
    </row>
    <row r="263" spans="8:17" s="282" customFormat="1" x14ac:dyDescent="0.3">
      <c r="H263" s="286"/>
      <c r="I263" s="286"/>
      <c r="J263" s="283"/>
      <c r="K263" s="287"/>
      <c r="L263" s="287"/>
      <c r="M263" s="288"/>
      <c r="N263" s="283"/>
      <c r="O263" s="287"/>
      <c r="P263" s="287"/>
      <c r="Q263" s="287"/>
    </row>
    <row r="264" spans="8:17" s="282" customFormat="1" x14ac:dyDescent="0.3">
      <c r="H264" s="286"/>
      <c r="I264" s="286"/>
      <c r="J264" s="283"/>
      <c r="K264" s="287"/>
      <c r="L264" s="287"/>
      <c r="M264" s="288"/>
      <c r="N264" s="283"/>
      <c r="O264" s="287"/>
      <c r="P264" s="287"/>
      <c r="Q264" s="287"/>
    </row>
    <row r="265" spans="8:17" s="282" customFormat="1" x14ac:dyDescent="0.3">
      <c r="H265" s="286"/>
      <c r="I265" s="286"/>
      <c r="J265" s="283"/>
      <c r="K265" s="287"/>
      <c r="L265" s="287"/>
      <c r="M265" s="288"/>
      <c r="N265" s="283"/>
      <c r="O265" s="287"/>
      <c r="P265" s="287"/>
      <c r="Q265" s="287"/>
    </row>
    <row r="266" spans="8:17" s="282" customFormat="1" x14ac:dyDescent="0.3">
      <c r="H266" s="286"/>
      <c r="I266" s="286"/>
      <c r="J266" s="283"/>
      <c r="K266" s="287"/>
      <c r="L266" s="287"/>
      <c r="M266" s="288"/>
      <c r="N266" s="283"/>
      <c r="O266" s="287"/>
      <c r="P266" s="287"/>
      <c r="Q266" s="287"/>
    </row>
    <row r="267" spans="8:17" s="282" customFormat="1" x14ac:dyDescent="0.3">
      <c r="H267" s="286"/>
      <c r="I267" s="286"/>
      <c r="J267" s="283"/>
      <c r="K267" s="287"/>
      <c r="L267" s="287"/>
      <c r="M267" s="288"/>
      <c r="N267" s="283"/>
      <c r="O267" s="287"/>
      <c r="P267" s="287"/>
      <c r="Q267" s="287"/>
    </row>
    <row r="268" spans="8:17" s="282" customFormat="1" x14ac:dyDescent="0.3">
      <c r="H268" s="286"/>
      <c r="I268" s="286"/>
      <c r="J268" s="283"/>
      <c r="K268" s="287"/>
      <c r="L268" s="287"/>
      <c r="M268" s="288"/>
      <c r="N268" s="283"/>
      <c r="O268" s="287"/>
      <c r="P268" s="287"/>
      <c r="Q268" s="287"/>
    </row>
    <row r="269" spans="8:17" s="282" customFormat="1" x14ac:dyDescent="0.3">
      <c r="H269" s="286"/>
      <c r="I269" s="286"/>
      <c r="J269" s="283"/>
      <c r="K269" s="287"/>
      <c r="L269" s="287"/>
      <c r="M269" s="288"/>
      <c r="N269" s="283"/>
      <c r="O269" s="287"/>
      <c r="P269" s="287"/>
      <c r="Q269" s="287"/>
    </row>
    <row r="270" spans="8:17" s="282" customFormat="1" x14ac:dyDescent="0.3">
      <c r="H270" s="286"/>
      <c r="I270" s="286"/>
      <c r="J270" s="283"/>
      <c r="K270" s="287"/>
      <c r="L270" s="287"/>
      <c r="M270" s="288"/>
      <c r="N270" s="283"/>
      <c r="O270" s="287"/>
      <c r="P270" s="287"/>
      <c r="Q270" s="287"/>
    </row>
  </sheetData>
  <mergeCells count="32">
    <mergeCell ref="F54:H54"/>
    <mergeCell ref="F11:H11"/>
    <mergeCell ref="F27:H27"/>
    <mergeCell ref="F40:H40"/>
    <mergeCell ref="F44:H44"/>
    <mergeCell ref="F48:H48"/>
    <mergeCell ref="P7:Q7"/>
    <mergeCell ref="B7:F8"/>
    <mergeCell ref="B2:Q2"/>
    <mergeCell ref="B3:Q3"/>
    <mergeCell ref="B4:Q4"/>
    <mergeCell ref="I7:I8"/>
    <mergeCell ref="J7:J8"/>
    <mergeCell ref="O7:O8"/>
    <mergeCell ref="B9:F9"/>
    <mergeCell ref="G7:H8"/>
    <mergeCell ref="G9:H9"/>
    <mergeCell ref="K7:K8"/>
    <mergeCell ref="L7:N7"/>
    <mergeCell ref="F196:H196"/>
    <mergeCell ref="F203:H203"/>
    <mergeCell ref="F76:H76"/>
    <mergeCell ref="F95:H95"/>
    <mergeCell ref="F100:H100"/>
    <mergeCell ref="F134:H134"/>
    <mergeCell ref="F167:H167"/>
    <mergeCell ref="G117:H117"/>
    <mergeCell ref="G158:H158"/>
    <mergeCell ref="G150:H150"/>
    <mergeCell ref="F181:H181"/>
    <mergeCell ref="F193:H193"/>
    <mergeCell ref="F200:H200"/>
  </mergeCells>
  <printOptions horizontalCentered="1"/>
  <pageMargins left="0.31496062992125984" right="0.11811023622047245" top="0.74803149606299213" bottom="0.74803149606299213" header="0.31496062992125984" footer="0.31496062992125984"/>
  <pageSetup paperSize="20000" scale="52" firstPageNumber="49" fitToHeight="23" orientation="landscape" useFirstPageNumber="1" horizontalDpi="3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0"/>
  <sheetViews>
    <sheetView topLeftCell="F85" workbookViewId="0">
      <selection activeCell="G24" sqref="G24:G25"/>
    </sheetView>
  </sheetViews>
  <sheetFormatPr defaultColWidth="9.21875" defaultRowHeight="14.4" x14ac:dyDescent="0.3"/>
  <cols>
    <col min="1" max="1" width="6.44140625" style="147" customWidth="1"/>
    <col min="2" max="2" width="0.21875" style="147" customWidth="1"/>
    <col min="3" max="4" width="9.21875" style="147" hidden="1" customWidth="1"/>
    <col min="5" max="5" width="30.77734375" style="147" hidden="1" customWidth="1"/>
    <col min="6" max="6" width="1.5546875" style="147" customWidth="1"/>
    <col min="7" max="7" width="45.77734375" style="147" customWidth="1"/>
    <col min="8" max="8" width="36.77734375" style="147" customWidth="1"/>
    <col min="9" max="9" width="33.21875" style="147" hidden="1" customWidth="1"/>
    <col min="10" max="10" width="28.21875" style="147" customWidth="1"/>
    <col min="11" max="11" width="26.21875" style="147" customWidth="1"/>
    <col min="12" max="18" width="23.44140625" style="147" customWidth="1"/>
    <col min="19" max="16384" width="9.21875" style="147"/>
  </cols>
  <sheetData>
    <row r="1" spans="1:18" ht="21" x14ac:dyDescent="0.3">
      <c r="A1" s="1687" t="s">
        <v>416</v>
      </c>
      <c r="B1" s="1687"/>
      <c r="C1" s="1687"/>
      <c r="D1" s="1687"/>
      <c r="E1" s="1687"/>
      <c r="F1" s="1687"/>
      <c r="G1" s="1687"/>
      <c r="H1" s="1687"/>
      <c r="I1" s="1687"/>
      <c r="J1" s="1687"/>
      <c r="K1" s="1687"/>
      <c r="L1" s="1687"/>
      <c r="M1" s="1687"/>
      <c r="N1" s="1687"/>
      <c r="O1" s="1687"/>
      <c r="P1" s="1687"/>
      <c r="Q1" s="1687"/>
      <c r="R1" s="1687"/>
    </row>
    <row r="2" spans="1:18" ht="15.6" x14ac:dyDescent="0.3">
      <c r="A2" s="73"/>
      <c r="B2" s="73"/>
      <c r="C2" s="73"/>
      <c r="D2" s="73"/>
      <c r="E2" s="72"/>
      <c r="F2" s="73"/>
      <c r="G2" s="73"/>
      <c r="H2" s="73"/>
      <c r="I2" s="73"/>
      <c r="J2" s="73"/>
      <c r="K2" s="73"/>
      <c r="L2" s="73"/>
      <c r="M2" s="73"/>
      <c r="N2" s="73"/>
      <c r="O2" s="73"/>
      <c r="P2" s="73"/>
      <c r="Q2" s="73"/>
      <c r="R2" s="73"/>
    </row>
    <row r="3" spans="1:18" ht="18" x14ac:dyDescent="0.3">
      <c r="A3" s="1688" t="s">
        <v>417</v>
      </c>
      <c r="B3" s="1688"/>
      <c r="C3" s="1688"/>
      <c r="D3" s="1688"/>
      <c r="E3" s="1688"/>
      <c r="F3" s="1688"/>
      <c r="G3" s="1688"/>
      <c r="H3" s="1688"/>
      <c r="I3" s="1688"/>
      <c r="J3" s="1688"/>
      <c r="K3" s="1688"/>
      <c r="L3" s="1688"/>
      <c r="M3" s="1688"/>
      <c r="N3" s="1688"/>
      <c r="O3" s="1688"/>
      <c r="P3" s="1688"/>
      <c r="Q3" s="1688"/>
      <c r="R3" s="1688"/>
    </row>
    <row r="4" spans="1:18" ht="18" x14ac:dyDescent="0.3">
      <c r="A4" s="1688" t="s">
        <v>415</v>
      </c>
      <c r="B4" s="1688"/>
      <c r="C4" s="1688"/>
      <c r="D4" s="1688"/>
      <c r="E4" s="1688"/>
      <c r="F4" s="1688"/>
      <c r="G4" s="1688"/>
      <c r="H4" s="1688"/>
      <c r="I4" s="1688"/>
      <c r="J4" s="1688"/>
      <c r="K4" s="1688"/>
      <c r="L4" s="1688"/>
      <c r="M4" s="1688"/>
      <c r="N4" s="1688"/>
      <c r="O4" s="1688"/>
      <c r="P4" s="1688"/>
      <c r="Q4" s="1688"/>
      <c r="R4" s="1688"/>
    </row>
    <row r="5" spans="1:18" ht="16.2" thickBot="1" x14ac:dyDescent="0.35">
      <c r="A5" s="74"/>
      <c r="B5" s="74"/>
      <c r="C5" s="74"/>
      <c r="D5" s="74"/>
      <c r="E5" s="72"/>
      <c r="F5" s="73"/>
      <c r="G5" s="75"/>
      <c r="H5" s="75"/>
      <c r="I5" s="75"/>
      <c r="J5" s="75"/>
      <c r="K5" s="73"/>
      <c r="L5" s="73"/>
      <c r="M5" s="73"/>
      <c r="N5" s="73"/>
      <c r="O5" s="73"/>
      <c r="P5" s="73"/>
      <c r="Q5" s="73"/>
      <c r="R5" s="73"/>
    </row>
    <row r="6" spans="1:18" ht="15.6" x14ac:dyDescent="0.3">
      <c r="A6" s="76" t="s">
        <v>418</v>
      </c>
      <c r="B6" s="1689" t="s">
        <v>419</v>
      </c>
      <c r="C6" s="1690"/>
      <c r="D6" s="1690"/>
      <c r="E6" s="1691"/>
      <c r="F6" s="1692"/>
      <c r="G6" s="1692"/>
      <c r="H6" s="302"/>
      <c r="I6" s="302"/>
      <c r="J6" s="1689" t="s">
        <v>420</v>
      </c>
      <c r="K6" s="1690"/>
      <c r="L6" s="1690"/>
      <c r="M6" s="1691"/>
      <c r="N6" s="1689" t="s">
        <v>421</v>
      </c>
      <c r="O6" s="1691"/>
      <c r="P6" s="1689" t="s">
        <v>422</v>
      </c>
      <c r="Q6" s="1691"/>
      <c r="R6" s="148"/>
    </row>
    <row r="7" spans="1:18" ht="15.6" x14ac:dyDescent="0.3">
      <c r="A7" s="78"/>
      <c r="B7" s="79"/>
      <c r="C7" s="79"/>
      <c r="D7" s="79"/>
      <c r="E7" s="80"/>
      <c r="F7" s="1693" t="s">
        <v>423</v>
      </c>
      <c r="G7" s="1693"/>
      <c r="H7" s="303" t="s">
        <v>424</v>
      </c>
      <c r="I7" s="303" t="s">
        <v>425</v>
      </c>
      <c r="J7" s="303" t="s">
        <v>1178</v>
      </c>
      <c r="K7" s="303" t="s">
        <v>1179</v>
      </c>
      <c r="L7" s="303" t="s">
        <v>1180</v>
      </c>
      <c r="M7" s="303" t="s">
        <v>1181</v>
      </c>
      <c r="N7" s="303"/>
      <c r="O7" s="303" t="s">
        <v>426</v>
      </c>
      <c r="P7" s="303" t="s">
        <v>427</v>
      </c>
      <c r="Q7" s="303" t="s">
        <v>428</v>
      </c>
      <c r="R7" s="82" t="s">
        <v>429</v>
      </c>
    </row>
    <row r="8" spans="1:18" ht="15.6" x14ac:dyDescent="0.3">
      <c r="A8" s="78"/>
      <c r="B8" s="79"/>
      <c r="C8" s="79"/>
      <c r="D8" s="79"/>
      <c r="E8" s="80"/>
      <c r="F8" s="83"/>
      <c r="G8" s="84"/>
      <c r="H8" s="80"/>
      <c r="I8" s="80"/>
      <c r="J8" s="303"/>
      <c r="K8" s="303"/>
      <c r="L8" s="303"/>
      <c r="M8" s="303"/>
      <c r="N8" s="149"/>
      <c r="O8" s="149" t="s">
        <v>430</v>
      </c>
      <c r="P8" s="149" t="s">
        <v>431</v>
      </c>
      <c r="Q8" s="149" t="s">
        <v>432</v>
      </c>
      <c r="R8" s="82"/>
    </row>
    <row r="9" spans="1:18" ht="16.2" thickBot="1" x14ac:dyDescent="0.35">
      <c r="A9" s="85">
        <v>1</v>
      </c>
      <c r="B9" s="86"/>
      <c r="C9" s="86"/>
      <c r="D9" s="86"/>
      <c r="E9" s="87">
        <v>2</v>
      </c>
      <c r="F9" s="1694">
        <v>3</v>
      </c>
      <c r="G9" s="1694"/>
      <c r="H9" s="304"/>
      <c r="I9" s="304"/>
      <c r="J9" s="304">
        <v>2013</v>
      </c>
      <c r="K9" s="304">
        <v>2014</v>
      </c>
      <c r="L9" s="304">
        <v>2015</v>
      </c>
      <c r="M9" s="304">
        <v>2015</v>
      </c>
      <c r="N9" s="304"/>
      <c r="O9" s="304"/>
      <c r="P9" s="304"/>
      <c r="Q9" s="304"/>
      <c r="R9" s="150"/>
    </row>
    <row r="10" spans="1:18" ht="15.6" x14ac:dyDescent="0.3">
      <c r="A10" s="89"/>
      <c r="B10" s="90"/>
      <c r="C10" s="91"/>
      <c r="D10" s="90"/>
      <c r="E10" s="92"/>
      <c r="F10" s="83"/>
      <c r="G10" s="93"/>
      <c r="H10" s="93"/>
      <c r="I10" s="93"/>
      <c r="J10" s="302"/>
      <c r="K10" s="302"/>
      <c r="L10" s="302"/>
      <c r="M10" s="302"/>
      <c r="N10" s="302"/>
      <c r="O10" s="302"/>
      <c r="P10" s="302"/>
      <c r="Q10" s="302"/>
      <c r="R10" s="151"/>
    </row>
    <row r="11" spans="1:18" ht="15.6" x14ac:dyDescent="0.3">
      <c r="A11" s="89">
        <v>1</v>
      </c>
      <c r="B11" s="90"/>
      <c r="C11" s="1695" t="s">
        <v>433</v>
      </c>
      <c r="D11" s="1677"/>
      <c r="E11" s="1678"/>
      <c r="F11" s="94"/>
      <c r="G11" s="1682" t="s">
        <v>434</v>
      </c>
      <c r="H11" s="306" t="s">
        <v>1172</v>
      </c>
      <c r="I11" s="306"/>
      <c r="J11" s="96" t="s">
        <v>1175</v>
      </c>
      <c r="K11" s="96" t="s">
        <v>1176</v>
      </c>
      <c r="L11" s="96" t="s">
        <v>1177</v>
      </c>
      <c r="M11" s="96" t="s">
        <v>1182</v>
      </c>
      <c r="N11" s="96"/>
      <c r="O11" s="96"/>
      <c r="P11" s="96" t="s">
        <v>787</v>
      </c>
      <c r="Q11" s="96" t="s">
        <v>435</v>
      </c>
      <c r="R11" s="152"/>
    </row>
    <row r="12" spans="1:18" ht="15.6" x14ac:dyDescent="0.3">
      <c r="A12" s="89"/>
      <c r="B12" s="90"/>
      <c r="C12" s="1677"/>
      <c r="D12" s="1677"/>
      <c r="E12" s="1678"/>
      <c r="F12" s="94"/>
      <c r="G12" s="1678"/>
      <c r="H12" s="301"/>
      <c r="I12" s="301"/>
      <c r="J12" s="97"/>
      <c r="K12" s="97"/>
      <c r="L12" s="96"/>
      <c r="M12" s="96"/>
      <c r="N12" s="97"/>
      <c r="O12" s="97"/>
      <c r="P12" s="97"/>
      <c r="Q12" s="96"/>
      <c r="R12" s="154"/>
    </row>
    <row r="13" spans="1:18" ht="15.6" x14ac:dyDescent="0.3">
      <c r="A13" s="89"/>
      <c r="B13" s="90"/>
      <c r="C13" s="1677"/>
      <c r="D13" s="1677"/>
      <c r="E13" s="1678"/>
      <c r="F13" s="98"/>
      <c r="G13" s="1678"/>
      <c r="H13" s="301"/>
      <c r="I13" s="301"/>
      <c r="J13" s="99"/>
      <c r="K13" s="99"/>
      <c r="L13" s="96"/>
      <c r="M13" s="96"/>
      <c r="N13" s="99"/>
      <c r="O13" s="99"/>
      <c r="P13" s="99"/>
      <c r="Q13" s="96"/>
      <c r="R13" s="155"/>
    </row>
    <row r="14" spans="1:18" ht="15.6" x14ac:dyDescent="0.3">
      <c r="A14" s="89"/>
      <c r="B14" s="90"/>
      <c r="C14" s="305"/>
      <c r="D14" s="305"/>
      <c r="E14" s="305"/>
      <c r="F14" s="98"/>
      <c r="G14" s="301"/>
      <c r="H14" s="301"/>
      <c r="I14" s="301"/>
      <c r="J14" s="99"/>
      <c r="K14" s="99"/>
      <c r="L14" s="96"/>
      <c r="M14" s="96"/>
      <c r="N14" s="99"/>
      <c r="O14" s="99"/>
      <c r="P14" s="99"/>
      <c r="Q14" s="96"/>
      <c r="R14" s="155"/>
    </row>
    <row r="15" spans="1:18" ht="15.6" x14ac:dyDescent="0.3">
      <c r="A15" s="89"/>
      <c r="B15" s="90"/>
      <c r="C15" s="305"/>
      <c r="D15" s="305"/>
      <c r="E15" s="305"/>
      <c r="F15" s="98"/>
      <c r="G15" s="100" t="s">
        <v>436</v>
      </c>
      <c r="H15" s="100" t="s">
        <v>1173</v>
      </c>
      <c r="I15" s="100"/>
      <c r="J15" s="96" t="s">
        <v>1184</v>
      </c>
      <c r="K15" s="96" t="s">
        <v>1185</v>
      </c>
      <c r="L15" s="96" t="s">
        <v>1186</v>
      </c>
      <c r="M15" s="96" t="s">
        <v>1183</v>
      </c>
      <c r="N15" s="96"/>
      <c r="O15" s="96"/>
      <c r="P15" s="96" t="s">
        <v>788</v>
      </c>
      <c r="Q15" s="96" t="s">
        <v>437</v>
      </c>
      <c r="R15" s="152"/>
    </row>
    <row r="16" spans="1:18" ht="15.6" x14ac:dyDescent="0.3">
      <c r="A16" s="89"/>
      <c r="B16" s="90"/>
      <c r="C16" s="157"/>
      <c r="D16" s="157"/>
      <c r="E16" s="101"/>
      <c r="F16" s="102"/>
      <c r="G16" s="301"/>
      <c r="H16" s="301"/>
      <c r="I16" s="301"/>
      <c r="J16" s="96"/>
      <c r="K16" s="96"/>
      <c r="L16" s="96"/>
      <c r="M16" s="96"/>
      <c r="N16" s="96"/>
      <c r="O16" s="96"/>
      <c r="P16" s="96"/>
      <c r="Q16" s="96"/>
      <c r="R16" s="152"/>
    </row>
    <row r="17" spans="1:18" ht="15.6" x14ac:dyDescent="0.3">
      <c r="A17" s="89"/>
      <c r="B17" s="90"/>
      <c r="C17" s="157"/>
      <c r="D17" s="157"/>
      <c r="E17" s="101"/>
      <c r="F17" s="102"/>
      <c r="G17" s="301" t="s">
        <v>438</v>
      </c>
      <c r="H17" s="301" t="s">
        <v>1174</v>
      </c>
      <c r="I17" s="301"/>
      <c r="J17" s="99"/>
      <c r="K17" s="99"/>
      <c r="L17" s="99"/>
      <c r="M17" s="99"/>
      <c r="O17" s="99"/>
      <c r="P17" s="99"/>
      <c r="Q17" s="99"/>
      <c r="R17" s="155"/>
    </row>
    <row r="18" spans="1:18" ht="15.6" x14ac:dyDescent="0.3">
      <c r="A18" s="89"/>
      <c r="B18" s="90"/>
      <c r="C18" s="157"/>
      <c r="D18" s="157"/>
      <c r="E18" s="101"/>
      <c r="F18" s="102"/>
      <c r="G18" s="301" t="s">
        <v>439</v>
      </c>
      <c r="H18" s="301"/>
      <c r="I18" s="301"/>
      <c r="J18" s="99" t="s">
        <v>378</v>
      </c>
      <c r="K18" s="99" t="s">
        <v>923</v>
      </c>
      <c r="L18" s="99" t="s">
        <v>923</v>
      </c>
      <c r="M18" s="99" t="s">
        <v>32</v>
      </c>
      <c r="N18" s="99"/>
      <c r="O18" s="99"/>
      <c r="P18" s="99" t="s">
        <v>789</v>
      </c>
      <c r="Q18" s="99" t="s">
        <v>440</v>
      </c>
      <c r="R18" s="155"/>
    </row>
    <row r="19" spans="1:18" ht="15.6" x14ac:dyDescent="0.3">
      <c r="A19" s="89"/>
      <c r="B19" s="90"/>
      <c r="C19" s="103"/>
      <c r="D19" s="103"/>
      <c r="E19" s="104"/>
      <c r="F19" s="105"/>
      <c r="G19" s="106"/>
      <c r="H19" s="106"/>
      <c r="I19" s="106"/>
      <c r="J19" s="107"/>
      <c r="K19" s="107"/>
      <c r="L19" s="107"/>
      <c r="M19" s="107"/>
      <c r="N19" s="107"/>
      <c r="O19" s="107"/>
      <c r="P19" s="107"/>
      <c r="Q19" s="107"/>
      <c r="R19" s="158"/>
    </row>
    <row r="20" spans="1:18" ht="15.6" x14ac:dyDescent="0.3">
      <c r="A20" s="89">
        <v>2</v>
      </c>
      <c r="B20" s="90"/>
      <c r="C20" s="1676" t="s">
        <v>441</v>
      </c>
      <c r="D20" s="1677"/>
      <c r="E20" s="1678"/>
      <c r="F20" s="108"/>
      <c r="G20" s="300" t="s">
        <v>442</v>
      </c>
      <c r="H20" s="300"/>
      <c r="I20" s="300"/>
      <c r="J20" s="110" t="s">
        <v>1187</v>
      </c>
      <c r="K20" s="110" t="s">
        <v>1188</v>
      </c>
      <c r="L20" s="110" t="s">
        <v>1189</v>
      </c>
      <c r="M20" s="110" t="s">
        <v>1190</v>
      </c>
      <c r="N20" s="110"/>
      <c r="O20" s="110"/>
      <c r="P20" s="110" t="s">
        <v>443</v>
      </c>
      <c r="Q20" s="110" t="str">
        <f>J20</f>
        <v>1.015,96 Km</v>
      </c>
      <c r="R20" s="159"/>
    </row>
    <row r="21" spans="1:18" ht="15.6" x14ac:dyDescent="0.3">
      <c r="A21" s="89"/>
      <c r="B21" s="90"/>
      <c r="C21" s="307"/>
      <c r="D21" s="305"/>
      <c r="E21" s="305"/>
      <c r="F21" s="108"/>
      <c r="G21" s="300"/>
      <c r="H21" s="300"/>
      <c r="I21" s="300"/>
      <c r="J21" s="110"/>
      <c r="K21" s="110"/>
      <c r="L21" s="110"/>
      <c r="M21" s="110"/>
      <c r="N21" s="110"/>
      <c r="O21" s="110"/>
      <c r="P21" s="110"/>
      <c r="Q21" s="110"/>
      <c r="R21" s="159"/>
    </row>
    <row r="22" spans="1:18" ht="15.6" x14ac:dyDescent="0.3">
      <c r="A22" s="89"/>
      <c r="B22" s="90"/>
      <c r="C22" s="305"/>
      <c r="D22" s="305"/>
      <c r="E22" s="112"/>
      <c r="F22" s="108"/>
      <c r="G22" s="300" t="s">
        <v>444</v>
      </c>
      <c r="H22" s="300"/>
      <c r="I22" s="300"/>
      <c r="J22" s="110" t="s">
        <v>1192</v>
      </c>
      <c r="K22" s="110" t="s">
        <v>1166</v>
      </c>
      <c r="L22" s="110" t="str">
        <f>K22</f>
        <v>7 Keg</v>
      </c>
      <c r="M22" s="110" t="s">
        <v>1191</v>
      </c>
      <c r="N22" s="110"/>
      <c r="O22" s="110"/>
      <c r="P22" s="110" t="s">
        <v>445</v>
      </c>
      <c r="Q22" s="110" t="str">
        <f>J22</f>
        <v>8 Keg</v>
      </c>
      <c r="R22" s="159"/>
    </row>
    <row r="23" spans="1:18" ht="15.6" x14ac:dyDescent="0.3">
      <c r="A23" s="89"/>
      <c r="B23" s="90"/>
      <c r="C23" s="305"/>
      <c r="D23" s="305"/>
      <c r="E23" s="112"/>
      <c r="F23" s="108"/>
      <c r="G23" s="300"/>
      <c r="H23" s="300"/>
      <c r="I23" s="300"/>
      <c r="J23" s="145"/>
      <c r="K23" s="110"/>
      <c r="L23" s="110"/>
      <c r="M23" s="110"/>
      <c r="N23" s="110"/>
      <c r="O23" s="145"/>
      <c r="P23" s="110"/>
      <c r="Q23" s="110"/>
      <c r="R23" s="159"/>
    </row>
    <row r="24" spans="1:18" ht="15.6" x14ac:dyDescent="0.3">
      <c r="A24" s="89"/>
      <c r="B24" s="90"/>
      <c r="C24" s="305"/>
      <c r="D24" s="305"/>
      <c r="E24" s="112"/>
      <c r="F24" s="108"/>
      <c r="G24" s="1679" t="s">
        <v>446</v>
      </c>
      <c r="H24" s="300"/>
      <c r="I24" s="300"/>
      <c r="J24" s="113">
        <v>1</v>
      </c>
      <c r="K24" s="113">
        <v>1</v>
      </c>
      <c r="L24" s="113">
        <v>1</v>
      </c>
      <c r="M24" s="113">
        <v>1</v>
      </c>
      <c r="N24" s="113"/>
      <c r="O24" s="113"/>
      <c r="P24" s="113" t="s">
        <v>447</v>
      </c>
      <c r="Q24" s="113">
        <f>J24</f>
        <v>1</v>
      </c>
      <c r="R24" s="160"/>
    </row>
    <row r="25" spans="1:18" ht="15.6" x14ac:dyDescent="0.3">
      <c r="A25" s="89"/>
      <c r="B25" s="90"/>
      <c r="C25" s="305"/>
      <c r="D25" s="305"/>
      <c r="E25" s="90"/>
      <c r="F25" s="98"/>
      <c r="G25" s="1678"/>
      <c r="H25" s="301"/>
      <c r="I25" s="301"/>
      <c r="J25" s="99"/>
      <c r="K25" s="99"/>
      <c r="L25" s="99"/>
      <c r="M25" s="99"/>
      <c r="N25" s="99"/>
      <c r="O25" s="99"/>
      <c r="P25" s="99"/>
      <c r="Q25" s="99"/>
      <c r="R25" s="155"/>
    </row>
    <row r="26" spans="1:18" ht="15.6" x14ac:dyDescent="0.3">
      <c r="A26" s="89"/>
      <c r="B26" s="90"/>
      <c r="C26" s="305"/>
      <c r="D26" s="305"/>
      <c r="E26" s="112"/>
      <c r="F26" s="108"/>
      <c r="G26" s="1679" t="s">
        <v>448</v>
      </c>
      <c r="H26" s="300"/>
      <c r="I26" s="300"/>
      <c r="J26" s="113">
        <v>1</v>
      </c>
      <c r="K26" s="113">
        <v>1</v>
      </c>
      <c r="L26" s="113">
        <f>K26</f>
        <v>1</v>
      </c>
      <c r="M26" s="113">
        <f>L26</f>
        <v>1</v>
      </c>
      <c r="N26" s="113"/>
      <c r="O26" s="113"/>
      <c r="P26" s="113" t="s">
        <v>344</v>
      </c>
      <c r="Q26" s="113">
        <f>J26</f>
        <v>1</v>
      </c>
      <c r="R26" s="160"/>
    </row>
    <row r="27" spans="1:18" ht="15.6" x14ac:dyDescent="0.3">
      <c r="A27" s="89"/>
      <c r="B27" s="90"/>
      <c r="C27" s="103"/>
      <c r="D27" s="103"/>
      <c r="E27" s="103"/>
      <c r="F27" s="114"/>
      <c r="G27" s="1679"/>
      <c r="H27" s="300"/>
      <c r="I27" s="300"/>
      <c r="J27" s="115"/>
      <c r="K27" s="115"/>
      <c r="L27" s="115"/>
      <c r="M27" s="115"/>
      <c r="N27" s="115"/>
      <c r="O27" s="115"/>
      <c r="P27" s="115"/>
      <c r="Q27" s="115"/>
      <c r="R27" s="146"/>
    </row>
    <row r="28" spans="1:18" ht="15.6" x14ac:dyDescent="0.3">
      <c r="A28" s="89"/>
      <c r="B28" s="90"/>
      <c r="C28" s="103"/>
      <c r="D28" s="103"/>
      <c r="E28" s="103"/>
      <c r="F28" s="114"/>
      <c r="G28" s="116"/>
      <c r="H28" s="116"/>
      <c r="I28" s="116"/>
      <c r="J28" s="117"/>
      <c r="K28" s="117"/>
      <c r="L28" s="117"/>
      <c r="M28" s="117"/>
      <c r="N28" s="117"/>
      <c r="O28" s="117"/>
      <c r="P28" s="117"/>
      <c r="Q28" s="117"/>
      <c r="R28" s="161"/>
    </row>
    <row r="29" spans="1:18" ht="31.2" x14ac:dyDescent="0.3">
      <c r="A29" s="89">
        <v>3</v>
      </c>
      <c r="B29" s="90"/>
      <c r="C29" s="1676" t="s">
        <v>449</v>
      </c>
      <c r="D29" s="1677"/>
      <c r="E29" s="1678"/>
      <c r="F29" s="108"/>
      <c r="G29" s="300" t="s">
        <v>450</v>
      </c>
      <c r="H29" s="300"/>
      <c r="I29" s="300"/>
      <c r="J29" s="113">
        <v>1</v>
      </c>
      <c r="K29" s="113">
        <v>1</v>
      </c>
      <c r="L29" s="113">
        <v>1</v>
      </c>
      <c r="M29" s="113">
        <v>1</v>
      </c>
      <c r="N29" s="113"/>
      <c r="O29" s="113"/>
      <c r="P29" s="113" t="s">
        <v>451</v>
      </c>
      <c r="Q29" s="113">
        <f>J29</f>
        <v>1</v>
      </c>
      <c r="R29" s="160"/>
    </row>
    <row r="30" spans="1:18" ht="15.6" x14ac:dyDescent="0.3">
      <c r="A30" s="89"/>
      <c r="B30" s="90"/>
      <c r="C30" s="103"/>
      <c r="D30" s="103"/>
      <c r="E30" s="103"/>
      <c r="F30" s="114"/>
      <c r="G30" s="116"/>
      <c r="H30" s="116"/>
      <c r="I30" s="116"/>
      <c r="J30" s="115"/>
      <c r="K30" s="117"/>
      <c r="L30" s="117"/>
      <c r="M30" s="117"/>
      <c r="N30" s="117"/>
      <c r="O30" s="115"/>
      <c r="P30" s="117"/>
      <c r="Q30" s="117"/>
      <c r="R30" s="161"/>
    </row>
    <row r="31" spans="1:18" ht="31.2" x14ac:dyDescent="0.3">
      <c r="A31" s="89">
        <v>4</v>
      </c>
      <c r="B31" s="90"/>
      <c r="C31" s="1681" t="s">
        <v>452</v>
      </c>
      <c r="D31" s="1677"/>
      <c r="E31" s="1678"/>
      <c r="F31" s="94"/>
      <c r="G31" s="306" t="s">
        <v>453</v>
      </c>
      <c r="H31" s="306"/>
      <c r="I31" s="306"/>
      <c r="J31" s="96" t="s">
        <v>1193</v>
      </c>
      <c r="K31" s="96" t="s">
        <v>1193</v>
      </c>
      <c r="L31" s="96" t="s">
        <v>1193</v>
      </c>
      <c r="M31" s="96" t="s">
        <v>1199</v>
      </c>
      <c r="N31" s="96"/>
      <c r="O31" s="96"/>
      <c r="P31" s="96" t="s">
        <v>454</v>
      </c>
      <c r="Q31" s="96" t="s">
        <v>32</v>
      </c>
      <c r="R31" s="152"/>
    </row>
    <row r="32" spans="1:18" ht="15.6" x14ac:dyDescent="0.3">
      <c r="A32" s="89"/>
      <c r="B32" s="90"/>
      <c r="C32" s="1677"/>
      <c r="D32" s="1677"/>
      <c r="E32" s="1678"/>
      <c r="F32" s="98"/>
      <c r="G32" s="301"/>
      <c r="H32" s="301"/>
      <c r="I32" s="301"/>
      <c r="J32" s="99"/>
      <c r="K32" s="99"/>
      <c r="L32" s="99"/>
      <c r="M32" s="99"/>
      <c r="N32" s="99"/>
      <c r="O32" s="99"/>
      <c r="P32" s="99"/>
      <c r="Q32" s="99"/>
      <c r="R32" s="155"/>
    </row>
    <row r="33" spans="1:18" ht="15.6" x14ac:dyDescent="0.3">
      <c r="A33" s="89"/>
      <c r="B33" s="90"/>
      <c r="C33" s="1677"/>
      <c r="D33" s="1677"/>
      <c r="E33" s="1678"/>
      <c r="F33" s="102"/>
      <c r="G33" s="1682" t="s">
        <v>455</v>
      </c>
      <c r="H33" s="306"/>
      <c r="I33" s="306"/>
      <c r="J33" s="96" t="s">
        <v>32</v>
      </c>
      <c r="K33" s="96" t="s">
        <v>32</v>
      </c>
      <c r="L33" s="96" t="s">
        <v>32</v>
      </c>
      <c r="M33" s="96" t="s">
        <v>1200</v>
      </c>
      <c r="N33" s="96"/>
      <c r="O33" s="96"/>
      <c r="P33" s="96" t="s">
        <v>32</v>
      </c>
      <c r="Q33" s="96" t="s">
        <v>32</v>
      </c>
      <c r="R33" s="152"/>
    </row>
    <row r="34" spans="1:18" ht="15.6" x14ac:dyDescent="0.3">
      <c r="A34" s="89"/>
      <c r="B34" s="90"/>
      <c r="C34" s="305"/>
      <c r="D34" s="305"/>
      <c r="E34" s="90"/>
      <c r="F34" s="98"/>
      <c r="G34" s="1678"/>
      <c r="H34" s="301"/>
      <c r="I34" s="301"/>
      <c r="J34" s="99"/>
      <c r="K34" s="99"/>
      <c r="L34" s="99"/>
      <c r="M34" s="99"/>
      <c r="N34" s="99"/>
      <c r="O34" s="99"/>
      <c r="P34" s="99"/>
      <c r="Q34" s="99"/>
      <c r="R34" s="155"/>
    </row>
    <row r="35" spans="1:18" ht="15.6" x14ac:dyDescent="0.3">
      <c r="A35" s="89"/>
      <c r="B35" s="90"/>
      <c r="C35" s="305"/>
      <c r="D35" s="305"/>
      <c r="E35" s="90"/>
      <c r="F35" s="98"/>
      <c r="G35" s="301"/>
      <c r="H35" s="301"/>
      <c r="I35" s="301"/>
      <c r="J35" s="99"/>
      <c r="K35" s="99"/>
      <c r="L35" s="99"/>
      <c r="M35" s="99"/>
      <c r="N35" s="99"/>
      <c r="O35" s="99"/>
      <c r="P35" s="99"/>
      <c r="Q35" s="99"/>
      <c r="R35" s="155"/>
    </row>
    <row r="36" spans="1:18" ht="15.6" x14ac:dyDescent="0.3">
      <c r="A36" s="89"/>
      <c r="B36" s="90"/>
      <c r="C36" s="305"/>
      <c r="D36" s="305"/>
      <c r="E36" s="101"/>
      <c r="F36" s="102"/>
      <c r="G36" s="1682" t="s">
        <v>457</v>
      </c>
      <c r="H36" s="306"/>
      <c r="I36" s="306"/>
      <c r="J36" s="96" t="s">
        <v>1201</v>
      </c>
      <c r="K36" s="96" t="s">
        <v>1201</v>
      </c>
      <c r="L36" s="96" t="str">
        <f>K36</f>
        <v>30 kwsn</v>
      </c>
      <c r="M36" s="96" t="s">
        <v>32</v>
      </c>
      <c r="N36" s="96"/>
      <c r="O36" s="96"/>
      <c r="P36" s="96" t="s">
        <v>382</v>
      </c>
      <c r="Q36" s="96" t="str">
        <f>J36</f>
        <v>30 kwsn</v>
      </c>
      <c r="R36" s="152"/>
    </row>
    <row r="37" spans="1:18" ht="15.6" x14ac:dyDescent="0.3">
      <c r="A37" s="89"/>
      <c r="B37" s="90"/>
      <c r="C37" s="305"/>
      <c r="D37" s="305"/>
      <c r="E37" s="101"/>
      <c r="F37" s="102"/>
      <c r="G37" s="1682"/>
      <c r="H37" s="306"/>
      <c r="I37" s="306"/>
      <c r="J37" s="96"/>
      <c r="K37" s="96"/>
      <c r="L37" s="96"/>
      <c r="M37" s="96"/>
      <c r="N37" s="96"/>
      <c r="O37" s="96"/>
      <c r="P37" s="96"/>
      <c r="Q37" s="96"/>
      <c r="R37" s="152"/>
    </row>
    <row r="38" spans="1:18" ht="15.6" x14ac:dyDescent="0.3">
      <c r="A38" s="89"/>
      <c r="B38" s="90"/>
      <c r="C38" s="103"/>
      <c r="D38" s="103"/>
      <c r="E38" s="101"/>
      <c r="F38" s="102"/>
      <c r="G38" s="118"/>
      <c r="H38" s="118"/>
      <c r="I38" s="118"/>
      <c r="J38" s="96"/>
      <c r="K38" s="96"/>
      <c r="L38" s="96"/>
      <c r="M38" s="96"/>
      <c r="N38" s="96"/>
      <c r="O38" s="96"/>
      <c r="P38" s="96"/>
      <c r="Q38" s="96"/>
      <c r="R38" s="152"/>
    </row>
    <row r="39" spans="1:18" ht="15.6" x14ac:dyDescent="0.3">
      <c r="A39" s="119"/>
      <c r="B39" s="120"/>
      <c r="C39" s="121"/>
      <c r="D39" s="121"/>
      <c r="E39" s="122"/>
      <c r="F39" s="123"/>
      <c r="G39" s="124"/>
      <c r="H39" s="124"/>
      <c r="I39" s="124"/>
      <c r="J39" s="125"/>
      <c r="K39" s="125"/>
      <c r="L39" s="125"/>
      <c r="M39" s="125"/>
      <c r="N39" s="125"/>
      <c r="O39" s="125"/>
      <c r="P39" s="125"/>
      <c r="Q39" s="125"/>
      <c r="R39" s="162"/>
    </row>
    <row r="40" spans="1:18" ht="15.6" x14ac:dyDescent="0.3">
      <c r="A40" s="89">
        <v>5</v>
      </c>
      <c r="B40" s="90"/>
      <c r="C40" s="1681" t="s">
        <v>458</v>
      </c>
      <c r="D40" s="1677"/>
      <c r="E40" s="1678"/>
      <c r="F40" s="94"/>
      <c r="G40" s="1682" t="s">
        <v>459</v>
      </c>
      <c r="H40" s="306"/>
      <c r="I40" s="306"/>
      <c r="J40" s="126">
        <v>1</v>
      </c>
      <c r="K40" s="126">
        <v>1</v>
      </c>
      <c r="L40" s="126">
        <f>K40</f>
        <v>1</v>
      </c>
      <c r="M40" s="126">
        <f>L40</f>
        <v>1</v>
      </c>
      <c r="N40" s="126"/>
      <c r="O40" s="126"/>
      <c r="P40" s="126">
        <f>Q40</f>
        <v>1</v>
      </c>
      <c r="Q40" s="126">
        <f>J40</f>
        <v>1</v>
      </c>
      <c r="R40" s="163"/>
    </row>
    <row r="41" spans="1:18" ht="15.6" x14ac:dyDescent="0.3">
      <c r="A41" s="89"/>
      <c r="B41" s="90"/>
      <c r="C41" s="1677"/>
      <c r="D41" s="1677"/>
      <c r="E41" s="1678"/>
      <c r="F41" s="94"/>
      <c r="G41" s="1682"/>
      <c r="H41" s="306"/>
      <c r="I41" s="306"/>
      <c r="J41" s="126"/>
      <c r="K41" s="96"/>
      <c r="L41" s="96"/>
      <c r="M41" s="96"/>
      <c r="N41" s="96"/>
      <c r="O41" s="126"/>
      <c r="P41" s="96"/>
      <c r="Q41" s="96"/>
      <c r="R41" s="152"/>
    </row>
    <row r="42" spans="1:18" ht="15.6" x14ac:dyDescent="0.3">
      <c r="A42" s="89"/>
      <c r="B42" s="90"/>
      <c r="C42" s="305"/>
      <c r="D42" s="305"/>
      <c r="E42" s="101"/>
      <c r="F42" s="102"/>
      <c r="G42" s="1682" t="s">
        <v>460</v>
      </c>
      <c r="H42" s="306"/>
      <c r="I42" s="306"/>
      <c r="J42" s="126">
        <v>1</v>
      </c>
      <c r="K42" s="126">
        <v>1</v>
      </c>
      <c r="L42" s="126">
        <f>K42</f>
        <v>1</v>
      </c>
      <c r="M42" s="126">
        <f>L42</f>
        <v>1</v>
      </c>
      <c r="N42" s="126"/>
      <c r="O42" s="126"/>
      <c r="P42" s="126" t="s">
        <v>790</v>
      </c>
      <c r="Q42" s="126">
        <f>J42</f>
        <v>1</v>
      </c>
      <c r="R42" s="163"/>
    </row>
    <row r="43" spans="1:18" ht="15.6" x14ac:dyDescent="0.3">
      <c r="A43" s="89"/>
      <c r="B43" s="90"/>
      <c r="C43" s="103"/>
      <c r="D43" s="103"/>
      <c r="E43" s="90"/>
      <c r="F43" s="98"/>
      <c r="G43" s="1678"/>
      <c r="H43" s="301"/>
      <c r="I43" s="301"/>
      <c r="J43" s="126"/>
      <c r="K43" s="99"/>
      <c r="L43" s="99"/>
      <c r="M43" s="99"/>
      <c r="N43" s="99"/>
      <c r="O43" s="126"/>
      <c r="P43" s="99"/>
      <c r="Q43" s="99"/>
      <c r="R43" s="155"/>
    </row>
    <row r="44" spans="1:18" ht="15.6" x14ac:dyDescent="0.3">
      <c r="A44" s="89"/>
      <c r="B44" s="90"/>
      <c r="C44" s="103"/>
      <c r="D44" s="103"/>
      <c r="E44" s="90"/>
      <c r="F44" s="98"/>
      <c r="G44" s="1678"/>
      <c r="H44" s="301"/>
      <c r="I44" s="301"/>
      <c r="J44" s="99"/>
      <c r="K44" s="99"/>
      <c r="L44" s="99"/>
      <c r="M44" s="99"/>
      <c r="N44" s="99"/>
      <c r="O44" s="99"/>
      <c r="P44" s="99"/>
      <c r="Q44" s="99"/>
      <c r="R44" s="155"/>
    </row>
    <row r="45" spans="1:18" ht="15.6" x14ac:dyDescent="0.3">
      <c r="A45" s="89"/>
      <c r="B45" s="90"/>
      <c r="C45" s="103"/>
      <c r="D45" s="103"/>
      <c r="E45" s="101"/>
      <c r="F45" s="102"/>
      <c r="G45" s="1682" t="s">
        <v>461</v>
      </c>
      <c r="H45" s="306"/>
      <c r="I45" s="306"/>
      <c r="J45" s="126">
        <v>1</v>
      </c>
      <c r="K45" s="126">
        <v>1</v>
      </c>
      <c r="L45" s="126">
        <f>K45</f>
        <v>1</v>
      </c>
      <c r="M45" s="126">
        <f>L45</f>
        <v>1</v>
      </c>
      <c r="N45" s="126"/>
      <c r="O45" s="126"/>
      <c r="P45" s="126" t="s">
        <v>792</v>
      </c>
      <c r="Q45" s="126">
        <f>J45</f>
        <v>1</v>
      </c>
      <c r="R45" s="163"/>
    </row>
    <row r="46" spans="1:18" ht="15.6" x14ac:dyDescent="0.3">
      <c r="A46" s="89"/>
      <c r="B46" s="90"/>
      <c r="C46" s="103"/>
      <c r="D46" s="103"/>
      <c r="E46" s="90"/>
      <c r="F46" s="98"/>
      <c r="G46" s="1678"/>
      <c r="H46" s="301"/>
      <c r="I46" s="301"/>
      <c r="J46" s="126"/>
      <c r="K46" s="99"/>
      <c r="L46" s="99"/>
      <c r="M46" s="99"/>
      <c r="N46" s="99"/>
      <c r="O46" s="126"/>
      <c r="P46" s="99"/>
      <c r="Q46" s="99"/>
      <c r="R46" s="155"/>
    </row>
    <row r="47" spans="1:18" ht="15.6" x14ac:dyDescent="0.3">
      <c r="A47" s="89"/>
      <c r="B47" s="90"/>
      <c r="C47" s="103"/>
      <c r="D47" s="103"/>
      <c r="E47" s="90"/>
      <c r="F47" s="98"/>
      <c r="G47" s="301"/>
      <c r="H47" s="301"/>
      <c r="I47" s="301"/>
      <c r="J47" s="99"/>
      <c r="K47" s="99"/>
      <c r="L47" s="99"/>
      <c r="M47" s="99"/>
      <c r="N47" s="99"/>
      <c r="O47" s="99"/>
      <c r="P47" s="99"/>
      <c r="Q47" s="99"/>
      <c r="R47" s="155"/>
    </row>
    <row r="48" spans="1:18" ht="15.6" x14ac:dyDescent="0.3">
      <c r="A48" s="89"/>
      <c r="B48" s="90"/>
      <c r="C48" s="103"/>
      <c r="D48" s="103"/>
      <c r="E48" s="101"/>
      <c r="F48" s="102"/>
      <c r="G48" s="1682" t="s">
        <v>462</v>
      </c>
      <c r="H48" s="306"/>
      <c r="I48" s="306"/>
      <c r="J48" s="126">
        <v>1</v>
      </c>
      <c r="K48" s="126">
        <v>1</v>
      </c>
      <c r="L48" s="126">
        <f>K48</f>
        <v>1</v>
      </c>
      <c r="M48" s="126">
        <f>L48</f>
        <v>1</v>
      </c>
      <c r="N48" s="126"/>
      <c r="O48" s="126"/>
      <c r="P48" s="126" t="s">
        <v>793</v>
      </c>
      <c r="Q48" s="126">
        <f>J48</f>
        <v>1</v>
      </c>
      <c r="R48" s="163"/>
    </row>
    <row r="49" spans="1:18" ht="15.6" x14ac:dyDescent="0.3">
      <c r="A49" s="89"/>
      <c r="B49" s="90"/>
      <c r="C49" s="103"/>
      <c r="D49" s="103"/>
      <c r="E49" s="90"/>
      <c r="F49" s="98"/>
      <c r="G49" s="1678"/>
      <c r="H49" s="301"/>
      <c r="I49" s="301"/>
      <c r="J49" s="126"/>
      <c r="K49" s="99"/>
      <c r="L49" s="99"/>
      <c r="M49" s="99"/>
      <c r="N49" s="99"/>
      <c r="O49" s="126"/>
      <c r="P49" s="99"/>
      <c r="Q49" s="99"/>
      <c r="R49" s="155"/>
    </row>
    <row r="50" spans="1:18" ht="15.6" x14ac:dyDescent="0.3">
      <c r="A50" s="89"/>
      <c r="B50" s="90"/>
      <c r="C50" s="103"/>
      <c r="D50" s="103"/>
      <c r="E50" s="101"/>
      <c r="F50" s="102"/>
      <c r="G50" s="118"/>
      <c r="H50" s="118"/>
      <c r="I50" s="118"/>
      <c r="J50" s="96"/>
      <c r="K50" s="96"/>
      <c r="L50" s="96"/>
      <c r="M50" s="96"/>
      <c r="N50" s="96"/>
      <c r="O50" s="96"/>
      <c r="P50" s="96"/>
      <c r="Q50" s="96"/>
      <c r="R50" s="152"/>
    </row>
    <row r="51" spans="1:18" ht="15.6" x14ac:dyDescent="0.3">
      <c r="A51" s="89"/>
      <c r="B51" s="90"/>
      <c r="C51" s="103"/>
      <c r="D51" s="103"/>
      <c r="E51" s="101"/>
      <c r="F51" s="102"/>
      <c r="G51" s="118"/>
      <c r="H51" s="118"/>
      <c r="I51" s="118"/>
      <c r="J51" s="96"/>
      <c r="K51" s="96"/>
      <c r="L51" s="96"/>
      <c r="M51" s="96"/>
      <c r="N51" s="96"/>
      <c r="O51" s="96"/>
      <c r="P51" s="96"/>
      <c r="Q51" s="96"/>
      <c r="R51" s="152"/>
    </row>
    <row r="52" spans="1:18" ht="15.6" x14ac:dyDescent="0.3">
      <c r="A52" s="89">
        <v>6</v>
      </c>
      <c r="B52" s="90"/>
      <c r="C52" s="1681" t="s">
        <v>463</v>
      </c>
      <c r="D52" s="1677"/>
      <c r="E52" s="1678"/>
      <c r="F52" s="94"/>
      <c r="G52" s="306" t="s">
        <v>464</v>
      </c>
      <c r="H52" s="306"/>
      <c r="I52" s="306"/>
      <c r="J52" s="126">
        <v>1</v>
      </c>
      <c r="K52" s="126">
        <v>1</v>
      </c>
      <c r="L52" s="126">
        <v>1</v>
      </c>
      <c r="M52" s="126">
        <v>1</v>
      </c>
      <c r="N52" s="126"/>
      <c r="O52" s="126"/>
      <c r="P52" s="126" t="s">
        <v>195</v>
      </c>
      <c r="Q52" s="126" t="s">
        <v>195</v>
      </c>
      <c r="R52" s="163"/>
    </row>
    <row r="53" spans="1:18" ht="15.6" x14ac:dyDescent="0.3">
      <c r="A53" s="89"/>
      <c r="B53" s="90"/>
      <c r="C53" s="305"/>
      <c r="D53" s="305"/>
      <c r="E53" s="127"/>
      <c r="F53" s="94"/>
      <c r="G53" s="306"/>
      <c r="H53" s="306"/>
      <c r="I53" s="306"/>
      <c r="J53" s="96"/>
      <c r="K53" s="96"/>
      <c r="L53" s="96"/>
      <c r="M53" s="96"/>
      <c r="N53" s="96"/>
      <c r="O53" s="96"/>
      <c r="P53" s="96"/>
      <c r="Q53" s="96"/>
      <c r="R53" s="152"/>
    </row>
    <row r="54" spans="1:18" ht="46.8" x14ac:dyDescent="0.3">
      <c r="A54" s="89"/>
      <c r="B54" s="90"/>
      <c r="C54" s="305"/>
      <c r="D54" s="305"/>
      <c r="E54" s="101"/>
      <c r="F54" s="102"/>
      <c r="G54" s="306" t="s">
        <v>465</v>
      </c>
      <c r="H54" s="306"/>
      <c r="I54" s="306"/>
      <c r="J54" s="126">
        <v>1</v>
      </c>
      <c r="K54" s="126">
        <v>1</v>
      </c>
      <c r="L54" s="126">
        <v>1</v>
      </c>
      <c r="M54" s="126">
        <v>1</v>
      </c>
      <c r="N54" s="128"/>
      <c r="O54" s="126"/>
      <c r="P54" s="126" t="s">
        <v>466</v>
      </c>
      <c r="Q54" s="126" t="s">
        <v>467</v>
      </c>
      <c r="R54" s="163"/>
    </row>
    <row r="55" spans="1:18" ht="15.6" x14ac:dyDescent="0.3">
      <c r="A55" s="89"/>
      <c r="B55" s="90"/>
      <c r="C55" s="305"/>
      <c r="D55" s="305"/>
      <c r="E55" s="90"/>
      <c r="F55" s="98"/>
      <c r="G55" s="301"/>
      <c r="H55" s="301"/>
      <c r="I55" s="301"/>
      <c r="J55" s="99"/>
      <c r="K55" s="99"/>
      <c r="L55" s="99"/>
      <c r="M55" s="99"/>
      <c r="N55" s="129"/>
      <c r="O55" s="99"/>
      <c r="P55" s="99"/>
      <c r="Q55" s="99"/>
      <c r="R55" s="155"/>
    </row>
    <row r="56" spans="1:18" ht="15.6" x14ac:dyDescent="0.3">
      <c r="A56" s="89"/>
      <c r="B56" s="90"/>
      <c r="C56" s="103"/>
      <c r="D56" s="103"/>
      <c r="E56" s="101"/>
      <c r="F56" s="102"/>
      <c r="G56" s="118"/>
      <c r="H56" s="118"/>
      <c r="I56" s="118"/>
      <c r="J56" s="96"/>
      <c r="K56" s="96"/>
      <c r="L56" s="96"/>
      <c r="M56" s="96"/>
      <c r="N56" s="128"/>
      <c r="O56" s="96"/>
      <c r="P56" s="96"/>
      <c r="Q56" s="96"/>
      <c r="R56" s="152"/>
    </row>
    <row r="57" spans="1:18" ht="31.2" x14ac:dyDescent="0.3">
      <c r="A57" s="89">
        <v>7</v>
      </c>
      <c r="B57" s="90"/>
      <c r="C57" s="1681" t="s">
        <v>468</v>
      </c>
      <c r="D57" s="1677"/>
      <c r="E57" s="1678"/>
      <c r="F57" s="94"/>
      <c r="G57" s="306" t="s">
        <v>469</v>
      </c>
      <c r="H57" s="306"/>
      <c r="I57" s="306"/>
      <c r="J57" s="126">
        <v>1</v>
      </c>
      <c r="K57" s="126">
        <v>1</v>
      </c>
      <c r="L57" s="126">
        <v>1</v>
      </c>
      <c r="M57" s="126">
        <v>1</v>
      </c>
      <c r="N57" s="128"/>
      <c r="O57" s="96"/>
      <c r="P57" s="96" t="s">
        <v>470</v>
      </c>
      <c r="Q57" s="96" t="s">
        <v>471</v>
      </c>
      <c r="R57" s="152"/>
    </row>
    <row r="58" spans="1:18" ht="15.6" x14ac:dyDescent="0.3">
      <c r="A58" s="89"/>
      <c r="B58" s="90"/>
      <c r="C58" s="305"/>
      <c r="D58" s="305"/>
      <c r="E58" s="90"/>
      <c r="F58" s="98"/>
      <c r="G58" s="301"/>
      <c r="H58" s="301"/>
      <c r="I58" s="301"/>
      <c r="J58" s="99"/>
      <c r="K58" s="99"/>
      <c r="L58" s="99"/>
      <c r="M58" s="99"/>
      <c r="N58" s="129"/>
      <c r="O58" s="99"/>
      <c r="P58" s="99"/>
      <c r="Q58" s="99"/>
      <c r="R58" s="155"/>
    </row>
    <row r="59" spans="1:18" ht="15.6" x14ac:dyDescent="0.3">
      <c r="A59" s="89"/>
      <c r="B59" s="90"/>
      <c r="C59" s="305"/>
      <c r="D59" s="305"/>
      <c r="E59" s="101"/>
      <c r="F59" s="102"/>
      <c r="G59" s="1682" t="s">
        <v>280</v>
      </c>
      <c r="H59" s="306"/>
      <c r="I59" s="306"/>
      <c r="J59" s="126">
        <v>1</v>
      </c>
      <c r="K59" s="96" t="s">
        <v>466</v>
      </c>
      <c r="L59" s="96" t="s">
        <v>466</v>
      </c>
      <c r="M59" s="96" t="s">
        <v>466</v>
      </c>
      <c r="N59" s="128"/>
      <c r="O59" s="126"/>
      <c r="P59" s="96" t="s">
        <v>466</v>
      </c>
      <c r="Q59" s="96" t="s">
        <v>466</v>
      </c>
      <c r="R59" s="152"/>
    </row>
    <row r="60" spans="1:18" ht="15.6" x14ac:dyDescent="0.3">
      <c r="A60" s="89"/>
      <c r="B60" s="90"/>
      <c r="C60" s="305"/>
      <c r="D60" s="305"/>
      <c r="E60" s="101"/>
      <c r="F60" s="102"/>
      <c r="G60" s="1682"/>
      <c r="H60" s="306"/>
      <c r="I60" s="306"/>
      <c r="J60" s="96"/>
      <c r="K60" s="96"/>
      <c r="L60" s="96"/>
      <c r="M60" s="96"/>
      <c r="N60" s="128"/>
      <c r="O60" s="96"/>
      <c r="P60" s="96"/>
      <c r="Q60" s="96"/>
      <c r="R60" s="152"/>
    </row>
    <row r="61" spans="1:18" ht="15.6" x14ac:dyDescent="0.3">
      <c r="A61" s="89"/>
      <c r="B61" s="90"/>
      <c r="C61" s="103"/>
      <c r="D61" s="103"/>
      <c r="E61" s="101"/>
      <c r="F61" s="102"/>
      <c r="G61" s="118"/>
      <c r="H61" s="118"/>
      <c r="I61" s="118"/>
      <c r="J61" s="96"/>
      <c r="K61" s="96"/>
      <c r="L61" s="96"/>
      <c r="M61" s="96"/>
      <c r="N61" s="128"/>
      <c r="O61" s="96"/>
      <c r="P61" s="96"/>
      <c r="Q61" s="96"/>
      <c r="R61" s="152"/>
    </row>
    <row r="62" spans="1:18" ht="15.6" x14ac:dyDescent="0.3">
      <c r="A62" s="89">
        <v>8</v>
      </c>
      <c r="B62" s="90"/>
      <c r="C62" s="1681" t="s">
        <v>468</v>
      </c>
      <c r="D62" s="1677"/>
      <c r="E62" s="1678"/>
      <c r="F62" s="94"/>
      <c r="G62" s="1682" t="s">
        <v>472</v>
      </c>
      <c r="H62" s="306"/>
      <c r="I62" s="306"/>
      <c r="J62" s="96" t="s">
        <v>298</v>
      </c>
      <c r="K62" s="96" t="s">
        <v>32</v>
      </c>
      <c r="L62" s="96" t="s">
        <v>32</v>
      </c>
      <c r="M62" s="96" t="s">
        <v>32</v>
      </c>
      <c r="N62" s="128"/>
      <c r="O62" s="96"/>
      <c r="P62" s="96" t="s">
        <v>32</v>
      </c>
      <c r="Q62" s="96" t="s">
        <v>32</v>
      </c>
      <c r="R62" s="152"/>
    </row>
    <row r="63" spans="1:18" ht="15.6" x14ac:dyDescent="0.3">
      <c r="A63" s="89"/>
      <c r="B63" s="90"/>
      <c r="C63" s="1677"/>
      <c r="D63" s="1677"/>
      <c r="E63" s="1678"/>
      <c r="F63" s="94"/>
      <c r="G63" s="1678"/>
      <c r="H63" s="301"/>
      <c r="I63" s="301"/>
      <c r="J63" s="96"/>
      <c r="K63" s="96"/>
      <c r="L63" s="96"/>
      <c r="M63" s="96"/>
      <c r="N63" s="128"/>
      <c r="O63" s="96"/>
      <c r="P63" s="96"/>
      <c r="Q63" s="96"/>
      <c r="R63" s="152"/>
    </row>
    <row r="64" spans="1:18" ht="15.6" x14ac:dyDescent="0.3">
      <c r="A64" s="89"/>
      <c r="B64" s="90"/>
      <c r="C64" s="305"/>
      <c r="D64" s="305"/>
      <c r="E64" s="90"/>
      <c r="F64" s="98"/>
      <c r="G64" s="1678"/>
      <c r="H64" s="301"/>
      <c r="I64" s="301"/>
      <c r="J64" s="99"/>
      <c r="K64" s="99"/>
      <c r="L64" s="99"/>
      <c r="M64" s="99"/>
      <c r="N64" s="129"/>
      <c r="O64" s="99"/>
      <c r="P64" s="99"/>
      <c r="Q64" s="99"/>
      <c r="R64" s="155"/>
    </row>
    <row r="65" spans="1:18" ht="15.6" x14ac:dyDescent="0.3">
      <c r="A65" s="89"/>
      <c r="B65" s="90"/>
      <c r="C65" s="305"/>
      <c r="D65" s="305"/>
      <c r="E65" s="101"/>
      <c r="F65" s="102"/>
      <c r="G65" s="1682" t="s">
        <v>473</v>
      </c>
      <c r="H65" s="306"/>
      <c r="I65" s="306"/>
      <c r="J65" s="96" t="s">
        <v>474</v>
      </c>
      <c r="K65" s="96" t="s">
        <v>32</v>
      </c>
      <c r="L65" s="96" t="s">
        <v>32</v>
      </c>
      <c r="M65" s="96" t="s">
        <v>32</v>
      </c>
      <c r="N65" s="128"/>
      <c r="O65" s="96"/>
      <c r="P65" s="96" t="s">
        <v>32</v>
      </c>
      <c r="Q65" s="96" t="s">
        <v>32</v>
      </c>
      <c r="R65" s="152"/>
    </row>
    <row r="66" spans="1:18" ht="15.6" x14ac:dyDescent="0.3">
      <c r="A66" s="89"/>
      <c r="B66" s="90"/>
      <c r="C66" s="305"/>
      <c r="D66" s="305"/>
      <c r="E66" s="101"/>
      <c r="F66" s="102"/>
      <c r="G66" s="1678"/>
      <c r="H66" s="301"/>
      <c r="I66" s="301"/>
      <c r="J66" s="96"/>
      <c r="K66" s="96"/>
      <c r="L66" s="96"/>
      <c r="M66" s="96"/>
      <c r="N66" s="128"/>
      <c r="O66" s="96"/>
      <c r="P66" s="96"/>
      <c r="Q66" s="96"/>
      <c r="R66" s="152"/>
    </row>
    <row r="67" spans="1:18" ht="15.6" x14ac:dyDescent="0.3">
      <c r="A67" s="89"/>
      <c r="B67" s="90"/>
      <c r="C67" s="103"/>
      <c r="D67" s="103"/>
      <c r="E67" s="90"/>
      <c r="F67" s="98"/>
      <c r="G67" s="1678"/>
      <c r="H67" s="301"/>
      <c r="I67" s="301"/>
      <c r="J67" s="99"/>
      <c r="K67" s="99"/>
      <c r="L67" s="99"/>
      <c r="M67" s="99"/>
      <c r="N67" s="129"/>
      <c r="O67" s="99"/>
      <c r="P67" s="99"/>
      <c r="Q67" s="99"/>
      <c r="R67" s="155"/>
    </row>
    <row r="68" spans="1:18" ht="15.6" x14ac:dyDescent="0.3">
      <c r="A68" s="89"/>
      <c r="B68" s="90"/>
      <c r="C68" s="103"/>
      <c r="D68" s="103"/>
      <c r="E68" s="101"/>
      <c r="F68" s="102"/>
      <c r="G68" s="1682" t="s">
        <v>475</v>
      </c>
      <c r="H68" s="306"/>
      <c r="I68" s="306"/>
      <c r="J68" s="96" t="s">
        <v>474</v>
      </c>
      <c r="K68" s="96" t="s">
        <v>32</v>
      </c>
      <c r="L68" s="96" t="s">
        <v>32</v>
      </c>
      <c r="M68" s="96" t="s">
        <v>32</v>
      </c>
      <c r="N68" s="128"/>
      <c r="O68" s="96"/>
      <c r="P68" s="96" t="s">
        <v>32</v>
      </c>
      <c r="Q68" s="96" t="s">
        <v>32</v>
      </c>
      <c r="R68" s="152"/>
    </row>
    <row r="69" spans="1:18" ht="15.6" x14ac:dyDescent="0.3">
      <c r="A69" s="89"/>
      <c r="B69" s="90"/>
      <c r="C69" s="103"/>
      <c r="D69" s="103"/>
      <c r="E69" s="101"/>
      <c r="F69" s="102"/>
      <c r="G69" s="1680"/>
      <c r="H69" s="308"/>
      <c r="I69" s="308"/>
      <c r="J69" s="96"/>
      <c r="K69" s="96"/>
      <c r="L69" s="96"/>
      <c r="M69" s="96"/>
      <c r="N69" s="128"/>
      <c r="O69" s="96"/>
      <c r="P69" s="96"/>
      <c r="Q69" s="96"/>
      <c r="R69" s="152"/>
    </row>
    <row r="70" spans="1:18" ht="15.6" x14ac:dyDescent="0.3">
      <c r="A70" s="89"/>
      <c r="B70" s="90"/>
      <c r="C70" s="103"/>
      <c r="D70" s="103"/>
      <c r="E70" s="101"/>
      <c r="F70" s="102"/>
      <c r="G70" s="1680"/>
      <c r="H70" s="308"/>
      <c r="I70" s="308"/>
      <c r="J70" s="96"/>
      <c r="K70" s="96"/>
      <c r="L70" s="96"/>
      <c r="M70" s="96"/>
      <c r="N70" s="128"/>
      <c r="O70" s="96"/>
      <c r="P70" s="96"/>
      <c r="Q70" s="96"/>
      <c r="R70" s="152"/>
    </row>
    <row r="71" spans="1:18" ht="15.6" x14ac:dyDescent="0.3">
      <c r="A71" s="89"/>
      <c r="B71" s="90"/>
      <c r="C71" s="103"/>
      <c r="D71" s="103"/>
      <c r="E71" s="101"/>
      <c r="F71" s="102"/>
      <c r="G71" s="308"/>
      <c r="H71" s="308"/>
      <c r="I71" s="308"/>
      <c r="J71" s="96"/>
      <c r="K71" s="96"/>
      <c r="L71" s="96"/>
      <c r="M71" s="96"/>
      <c r="N71" s="96"/>
      <c r="O71" s="96"/>
      <c r="P71" s="96"/>
      <c r="Q71" s="96"/>
      <c r="R71" s="152"/>
    </row>
    <row r="72" spans="1:18" ht="15.6" x14ac:dyDescent="0.3">
      <c r="A72" s="119"/>
      <c r="B72" s="120"/>
      <c r="C72" s="121"/>
      <c r="D72" s="121"/>
      <c r="E72" s="122"/>
      <c r="F72" s="123"/>
      <c r="G72" s="124"/>
      <c r="H72" s="124"/>
      <c r="I72" s="124"/>
      <c r="J72" s="125"/>
      <c r="K72" s="125"/>
      <c r="L72" s="125"/>
      <c r="M72" s="125"/>
      <c r="N72" s="125"/>
      <c r="O72" s="125"/>
      <c r="P72" s="125"/>
      <c r="Q72" s="125"/>
      <c r="R72" s="162"/>
    </row>
    <row r="73" spans="1:18" ht="15.6" x14ac:dyDescent="0.3">
      <c r="A73" s="130">
        <v>9</v>
      </c>
      <c r="B73" s="131"/>
      <c r="C73" s="1683" t="s">
        <v>476</v>
      </c>
      <c r="D73" s="1684"/>
      <c r="E73" s="1685"/>
      <c r="F73" s="132"/>
      <c r="G73" s="1686" t="s">
        <v>477</v>
      </c>
      <c r="H73" s="309"/>
      <c r="I73" s="309"/>
      <c r="J73" s="134" t="s">
        <v>250</v>
      </c>
      <c r="K73" s="99" t="s">
        <v>402</v>
      </c>
      <c r="L73" s="134" t="str">
        <f>K73</f>
        <v>4 Paket</v>
      </c>
      <c r="M73" s="134" t="str">
        <f>L73</f>
        <v>4 Paket</v>
      </c>
      <c r="N73" s="134"/>
      <c r="O73" s="134"/>
      <c r="P73" s="134" t="s">
        <v>382</v>
      </c>
      <c r="Q73" s="134" t="str">
        <f>J73</f>
        <v>2 Kawasan</v>
      </c>
      <c r="R73" s="165"/>
    </row>
    <row r="74" spans="1:18" ht="15.6" x14ac:dyDescent="0.3">
      <c r="A74" s="89"/>
      <c r="B74" s="90"/>
      <c r="C74" s="1677"/>
      <c r="D74" s="1677"/>
      <c r="E74" s="1678"/>
      <c r="F74" s="98"/>
      <c r="G74" s="1678"/>
      <c r="H74" s="301"/>
      <c r="I74" s="301"/>
      <c r="J74" s="99"/>
      <c r="K74" s="99"/>
      <c r="L74" s="99"/>
      <c r="M74" s="99"/>
      <c r="N74" s="99"/>
      <c r="O74" s="99"/>
      <c r="P74" s="99"/>
      <c r="Q74" s="99"/>
      <c r="R74" s="155"/>
    </row>
    <row r="75" spans="1:18" ht="15.6" x14ac:dyDescent="0.3">
      <c r="A75" s="89"/>
      <c r="B75" s="90"/>
      <c r="C75" s="1677"/>
      <c r="D75" s="1677"/>
      <c r="E75" s="1678"/>
      <c r="F75" s="98"/>
      <c r="G75" s="301"/>
      <c r="H75" s="301"/>
      <c r="I75" s="301"/>
      <c r="J75" s="99"/>
      <c r="K75" s="99"/>
      <c r="L75" s="99"/>
      <c r="M75" s="99"/>
      <c r="N75" s="99"/>
      <c r="O75" s="99"/>
      <c r="P75" s="99"/>
      <c r="Q75" s="99"/>
      <c r="R75" s="155"/>
    </row>
    <row r="76" spans="1:18" ht="15.6" x14ac:dyDescent="0.3">
      <c r="A76" s="89"/>
      <c r="B76" s="90"/>
      <c r="C76" s="1677"/>
      <c r="D76" s="1677"/>
      <c r="E76" s="1678"/>
      <c r="F76" s="108"/>
      <c r="G76" s="1679" t="s">
        <v>478</v>
      </c>
      <c r="H76" s="300"/>
      <c r="I76" s="300"/>
      <c r="J76" s="115" t="s">
        <v>456</v>
      </c>
      <c r="K76" s="115" t="s">
        <v>479</v>
      </c>
      <c r="L76" s="115" t="str">
        <f>K76</f>
        <v>166 kawasan</v>
      </c>
      <c r="M76" s="115" t="str">
        <f>L76</f>
        <v>166 kawasan</v>
      </c>
      <c r="N76" s="115"/>
      <c r="O76" s="115"/>
      <c r="P76" s="115" t="s">
        <v>479</v>
      </c>
      <c r="Q76" s="115" t="str">
        <f>J76</f>
        <v>10 Kawasan</v>
      </c>
      <c r="R76" s="146"/>
    </row>
    <row r="77" spans="1:18" ht="15.6" x14ac:dyDescent="0.3">
      <c r="A77" s="89"/>
      <c r="B77" s="90"/>
      <c r="C77" s="305"/>
      <c r="D77" s="305"/>
      <c r="E77" s="103"/>
      <c r="F77" s="114"/>
      <c r="G77" s="1679"/>
      <c r="H77" s="300"/>
      <c r="I77" s="300"/>
      <c r="J77" s="115"/>
      <c r="K77" s="115"/>
      <c r="L77" s="115"/>
      <c r="M77" s="115"/>
      <c r="N77" s="115"/>
      <c r="O77" s="115"/>
      <c r="P77" s="115"/>
      <c r="Q77" s="115"/>
      <c r="R77" s="146"/>
    </row>
    <row r="78" spans="1:18" ht="15.6" x14ac:dyDescent="0.3">
      <c r="A78" s="89"/>
      <c r="B78" s="90"/>
      <c r="C78" s="305"/>
      <c r="D78" s="305"/>
      <c r="E78" s="103"/>
      <c r="F78" s="114"/>
      <c r="G78" s="300"/>
      <c r="H78" s="300"/>
      <c r="I78" s="300"/>
      <c r="J78" s="115"/>
      <c r="K78" s="115"/>
      <c r="L78" s="115"/>
      <c r="M78" s="115"/>
      <c r="N78" s="115"/>
      <c r="O78" s="115"/>
      <c r="P78" s="115"/>
      <c r="Q78" s="115"/>
      <c r="R78" s="146"/>
    </row>
    <row r="79" spans="1:18" ht="15.6" x14ac:dyDescent="0.3">
      <c r="A79" s="89"/>
      <c r="B79" s="90"/>
      <c r="C79" s="305"/>
      <c r="D79" s="305"/>
      <c r="E79" s="112"/>
      <c r="F79" s="108"/>
      <c r="G79" s="1679" t="s">
        <v>480</v>
      </c>
      <c r="H79" s="300"/>
      <c r="I79" s="300"/>
      <c r="J79" s="117" t="s">
        <v>32</v>
      </c>
      <c r="K79" s="115" t="s">
        <v>32</v>
      </c>
      <c r="L79" s="115" t="str">
        <f>K79</f>
        <v>-</v>
      </c>
      <c r="M79" s="115" t="str">
        <f>L79</f>
        <v>-</v>
      </c>
      <c r="N79" s="115"/>
      <c r="O79" s="117"/>
      <c r="P79" s="115" t="s">
        <v>32</v>
      </c>
      <c r="Q79" s="115" t="str">
        <f>J79</f>
        <v>-</v>
      </c>
      <c r="R79" s="146"/>
    </row>
    <row r="80" spans="1:18" ht="15.6" x14ac:dyDescent="0.3">
      <c r="A80" s="89"/>
      <c r="B80" s="90"/>
      <c r="C80" s="103"/>
      <c r="D80" s="103"/>
      <c r="E80" s="90"/>
      <c r="F80" s="98"/>
      <c r="G80" s="1678"/>
      <c r="H80" s="301"/>
      <c r="I80" s="301"/>
      <c r="J80" s="99"/>
      <c r="K80" s="99"/>
      <c r="L80" s="99"/>
      <c r="M80" s="99"/>
      <c r="N80" s="99"/>
      <c r="O80" s="99"/>
      <c r="P80" s="99"/>
      <c r="Q80" s="99"/>
      <c r="R80" s="155"/>
    </row>
    <row r="81" spans="1:18" ht="15.6" x14ac:dyDescent="0.3">
      <c r="A81" s="89"/>
      <c r="B81" s="90"/>
      <c r="C81" s="103"/>
      <c r="D81" s="103"/>
      <c r="E81" s="103"/>
      <c r="F81" s="114"/>
      <c r="G81" s="116"/>
      <c r="H81" s="116"/>
      <c r="I81" s="116"/>
      <c r="J81" s="117"/>
      <c r="K81" s="117"/>
      <c r="L81" s="117"/>
      <c r="M81" s="117"/>
      <c r="N81" s="117"/>
      <c r="O81" s="117"/>
      <c r="P81" s="117"/>
      <c r="Q81" s="117"/>
      <c r="R81" s="161"/>
    </row>
    <row r="82" spans="1:18" ht="15.6" x14ac:dyDescent="0.3">
      <c r="A82" s="89">
        <v>10</v>
      </c>
      <c r="B82" s="90"/>
      <c r="C82" s="1676" t="s">
        <v>481</v>
      </c>
      <c r="D82" s="1676"/>
      <c r="E82" s="1679"/>
      <c r="F82" s="108"/>
      <c r="G82" s="1679" t="s">
        <v>482</v>
      </c>
      <c r="H82" s="300"/>
      <c r="I82" s="300"/>
      <c r="J82" s="135" t="s">
        <v>32</v>
      </c>
      <c r="K82" s="113" t="s">
        <v>32</v>
      </c>
      <c r="L82" s="113" t="str">
        <f>K82</f>
        <v>-</v>
      </c>
      <c r="M82" s="113" t="str">
        <f>L82</f>
        <v>-</v>
      </c>
      <c r="N82" s="113"/>
      <c r="O82" s="135"/>
      <c r="P82" s="113" t="s">
        <v>32</v>
      </c>
      <c r="Q82" s="113" t="str">
        <f>J82</f>
        <v>-</v>
      </c>
      <c r="R82" s="160"/>
    </row>
    <row r="83" spans="1:18" ht="15.6" x14ac:dyDescent="0.3">
      <c r="A83" s="89"/>
      <c r="B83" s="90"/>
      <c r="C83" s="305"/>
      <c r="D83" s="305"/>
      <c r="E83" s="103"/>
      <c r="F83" s="114"/>
      <c r="G83" s="1678"/>
      <c r="H83" s="301"/>
      <c r="I83" s="301"/>
      <c r="J83" s="99"/>
      <c r="K83" s="99"/>
      <c r="L83" s="99"/>
      <c r="M83" s="99"/>
      <c r="N83" s="99"/>
      <c r="O83" s="99"/>
      <c r="P83" s="99"/>
      <c r="Q83" s="99"/>
      <c r="R83" s="155"/>
    </row>
    <row r="84" spans="1:18" ht="15.6" x14ac:dyDescent="0.3">
      <c r="A84" s="89"/>
      <c r="B84" s="90"/>
      <c r="C84" s="305"/>
      <c r="D84" s="305"/>
      <c r="E84" s="103"/>
      <c r="F84" s="114"/>
      <c r="G84" s="301"/>
      <c r="H84" s="301"/>
      <c r="I84" s="301"/>
      <c r="J84" s="99"/>
      <c r="K84" s="99"/>
      <c r="L84" s="99"/>
      <c r="M84" s="99"/>
      <c r="N84" s="99"/>
      <c r="O84" s="99"/>
      <c r="P84" s="99"/>
      <c r="Q84" s="99"/>
      <c r="R84" s="155"/>
    </row>
    <row r="85" spans="1:18" ht="15.6" x14ac:dyDescent="0.3">
      <c r="A85" s="89"/>
      <c r="B85" s="90"/>
      <c r="C85" s="103"/>
      <c r="D85" s="103"/>
      <c r="E85" s="90"/>
      <c r="F85" s="98"/>
      <c r="G85" s="1679" t="s">
        <v>483</v>
      </c>
      <c r="H85" s="300"/>
      <c r="I85" s="300"/>
      <c r="J85" s="99" t="s">
        <v>474</v>
      </c>
      <c r="K85" s="99" t="s">
        <v>32</v>
      </c>
      <c r="L85" s="166" t="s">
        <v>32</v>
      </c>
      <c r="M85" s="166" t="s">
        <v>32</v>
      </c>
      <c r="N85" s="99"/>
      <c r="O85" s="99"/>
      <c r="P85" s="99" t="s">
        <v>32</v>
      </c>
      <c r="Q85" s="99" t="str">
        <f>J85</f>
        <v>5 Kawasan</v>
      </c>
      <c r="R85" s="155"/>
    </row>
    <row r="86" spans="1:18" ht="15.6" x14ac:dyDescent="0.3">
      <c r="A86" s="89"/>
      <c r="B86" s="90"/>
      <c r="C86" s="103"/>
      <c r="D86" s="103"/>
      <c r="E86" s="103"/>
      <c r="F86" s="114"/>
      <c r="G86" s="1679"/>
      <c r="H86" s="300"/>
      <c r="I86" s="300"/>
      <c r="J86" s="115"/>
      <c r="K86" s="117"/>
      <c r="L86" s="117"/>
      <c r="M86" s="117"/>
      <c r="N86" s="117"/>
      <c r="O86" s="115"/>
      <c r="P86" s="117"/>
      <c r="Q86" s="117"/>
      <c r="R86" s="161"/>
    </row>
    <row r="87" spans="1:18" ht="15.6" x14ac:dyDescent="0.3">
      <c r="A87" s="89"/>
      <c r="B87" s="90"/>
      <c r="C87" s="103"/>
      <c r="D87" s="103"/>
      <c r="E87" s="103"/>
      <c r="F87" s="114"/>
      <c r="G87" s="300"/>
      <c r="H87" s="300"/>
      <c r="I87" s="300"/>
      <c r="J87" s="117"/>
      <c r="K87" s="117"/>
      <c r="L87" s="117"/>
      <c r="M87" s="117"/>
      <c r="N87" s="117"/>
      <c r="O87" s="117"/>
      <c r="P87" s="117"/>
      <c r="Q87" s="117"/>
      <c r="R87" s="161"/>
    </row>
    <row r="88" spans="1:18" ht="31.2" x14ac:dyDescent="0.3">
      <c r="A88" s="89"/>
      <c r="B88" s="90"/>
      <c r="C88" s="103"/>
      <c r="D88" s="103"/>
      <c r="E88" s="103"/>
      <c r="F88" s="114"/>
      <c r="G88" s="300" t="s">
        <v>484</v>
      </c>
      <c r="H88" s="300"/>
      <c r="I88" s="300"/>
      <c r="J88" s="115" t="s">
        <v>32</v>
      </c>
      <c r="K88" s="115" t="s">
        <v>786</v>
      </c>
      <c r="L88" s="115" t="s">
        <v>485</v>
      </c>
      <c r="M88" s="115" t="s">
        <v>485</v>
      </c>
      <c r="N88" s="115"/>
      <c r="O88" s="115"/>
      <c r="P88" s="115" t="s">
        <v>791</v>
      </c>
      <c r="Q88" s="115" t="s">
        <v>485</v>
      </c>
      <c r="R88" s="146"/>
    </row>
    <row r="89" spans="1:18" ht="15.6" x14ac:dyDescent="0.3">
      <c r="A89" s="89"/>
      <c r="B89" s="90"/>
      <c r="C89" s="103"/>
      <c r="D89" s="103"/>
      <c r="E89" s="103"/>
      <c r="F89" s="114"/>
      <c r="G89" s="300"/>
      <c r="H89" s="300"/>
      <c r="I89" s="300"/>
      <c r="J89" s="115"/>
      <c r="K89" s="117"/>
      <c r="L89" s="117"/>
      <c r="M89" s="117"/>
      <c r="N89" s="117"/>
      <c r="O89" s="115"/>
      <c r="P89" s="115"/>
      <c r="Q89" s="117"/>
      <c r="R89" s="161"/>
    </row>
    <row r="90" spans="1:18" ht="15.6" x14ac:dyDescent="0.3">
      <c r="A90" s="89"/>
      <c r="B90" s="90"/>
      <c r="C90" s="103"/>
      <c r="D90" s="103"/>
      <c r="E90" s="103"/>
      <c r="F90" s="114"/>
      <c r="G90" s="300"/>
      <c r="H90" s="300"/>
      <c r="I90" s="300"/>
      <c r="J90" s="117"/>
      <c r="K90" s="117"/>
      <c r="L90" s="117"/>
      <c r="M90" s="117"/>
      <c r="N90" s="117"/>
      <c r="O90" s="117"/>
      <c r="P90" s="117"/>
      <c r="Q90" s="117"/>
      <c r="R90" s="161"/>
    </row>
    <row r="91" spans="1:18" ht="31.2" x14ac:dyDescent="0.3">
      <c r="A91" s="89">
        <v>11</v>
      </c>
      <c r="B91" s="90"/>
      <c r="C91" s="1676" t="s">
        <v>486</v>
      </c>
      <c r="D91" s="1677"/>
      <c r="E91" s="1678"/>
      <c r="F91" s="108"/>
      <c r="G91" s="300" t="s">
        <v>487</v>
      </c>
      <c r="H91" s="300"/>
      <c r="I91" s="300"/>
      <c r="J91" s="115" t="s">
        <v>488</v>
      </c>
      <c r="K91" s="115" t="s">
        <v>489</v>
      </c>
      <c r="L91" s="115" t="str">
        <f>K91</f>
        <v>9 Kawasan</v>
      </c>
      <c r="M91" s="115" t="str">
        <f>L91</f>
        <v>9 Kawasan</v>
      </c>
      <c r="N91" s="115"/>
      <c r="O91" s="115"/>
      <c r="P91" s="115" t="s">
        <v>489</v>
      </c>
      <c r="Q91" s="115" t="str">
        <f>J91</f>
        <v>7 Kawasan</v>
      </c>
      <c r="R91" s="146"/>
    </row>
    <row r="92" spans="1:18" ht="15.6" x14ac:dyDescent="0.3">
      <c r="A92" s="89"/>
      <c r="B92" s="90"/>
      <c r="C92" s="103"/>
      <c r="D92" s="103"/>
      <c r="E92" s="103"/>
      <c r="F92" s="114"/>
      <c r="G92" s="116"/>
      <c r="H92" s="116"/>
      <c r="I92" s="116"/>
      <c r="J92" s="115"/>
      <c r="K92" s="117"/>
      <c r="L92" s="117"/>
      <c r="M92" s="117"/>
      <c r="N92" s="117"/>
      <c r="O92" s="115"/>
      <c r="P92" s="117"/>
      <c r="Q92" s="117"/>
      <c r="R92" s="161"/>
    </row>
    <row r="93" spans="1:18" ht="15.6" x14ac:dyDescent="0.3">
      <c r="A93" s="89">
        <v>12</v>
      </c>
      <c r="B93" s="90"/>
      <c r="C93" s="1676" t="s">
        <v>490</v>
      </c>
      <c r="D93" s="1677"/>
      <c r="E93" s="1678"/>
      <c r="F93" s="108"/>
      <c r="G93" s="1679" t="s">
        <v>491</v>
      </c>
      <c r="H93" s="300"/>
      <c r="I93" s="300"/>
      <c r="J93" s="113">
        <v>1</v>
      </c>
      <c r="K93" s="113" t="s">
        <v>195</v>
      </c>
      <c r="L93" s="113" t="str">
        <f>K93</f>
        <v>1 Paket</v>
      </c>
      <c r="M93" s="113" t="str">
        <f>L93</f>
        <v>1 Paket</v>
      </c>
      <c r="N93" s="113"/>
      <c r="O93" s="113"/>
      <c r="P93" s="113" t="s">
        <v>195</v>
      </c>
      <c r="Q93" s="113">
        <f>J93</f>
        <v>1</v>
      </c>
      <c r="R93" s="160"/>
    </row>
    <row r="94" spans="1:18" ht="15.6" x14ac:dyDescent="0.3">
      <c r="A94" s="89"/>
      <c r="B94" s="90"/>
      <c r="C94" s="1677"/>
      <c r="D94" s="1677"/>
      <c r="E94" s="1678"/>
      <c r="F94" s="114"/>
      <c r="G94" s="1680"/>
      <c r="H94" s="308"/>
      <c r="I94" s="308"/>
      <c r="J94" s="115"/>
      <c r="K94" s="117"/>
      <c r="L94" s="117"/>
      <c r="M94" s="117"/>
      <c r="N94" s="117"/>
      <c r="O94" s="115"/>
      <c r="P94" s="117"/>
      <c r="Q94" s="117"/>
      <c r="R94" s="161"/>
    </row>
    <row r="95" spans="1:18" ht="15.6" x14ac:dyDescent="0.3">
      <c r="A95" s="89"/>
      <c r="B95" s="90"/>
      <c r="C95" s="103"/>
      <c r="D95" s="103"/>
      <c r="E95" s="103"/>
      <c r="F95" s="114"/>
      <c r="G95" s="116"/>
      <c r="H95" s="116"/>
      <c r="I95" s="116"/>
      <c r="J95" s="117"/>
      <c r="K95" s="117"/>
      <c r="L95" s="117"/>
      <c r="M95" s="117"/>
      <c r="N95" s="117"/>
      <c r="O95" s="117"/>
      <c r="P95" s="117"/>
      <c r="Q95" s="117"/>
      <c r="R95" s="161"/>
    </row>
    <row r="96" spans="1:18" ht="15.6" x14ac:dyDescent="0.3">
      <c r="A96" s="89">
        <v>13</v>
      </c>
      <c r="B96" s="90"/>
      <c r="C96" s="1676" t="s">
        <v>492</v>
      </c>
      <c r="D96" s="1677"/>
      <c r="E96" s="1678"/>
      <c r="F96" s="108"/>
      <c r="G96" s="1679" t="s">
        <v>493</v>
      </c>
      <c r="H96" s="300"/>
      <c r="I96" s="300"/>
      <c r="J96" s="135">
        <v>1</v>
      </c>
      <c r="K96" s="135" t="s">
        <v>494</v>
      </c>
      <c r="L96" s="113" t="str">
        <f>K96</f>
        <v>( Rp. 400 Juta )</v>
      </c>
      <c r="M96" s="113" t="str">
        <f>L96</f>
        <v>( Rp. 400 Juta )</v>
      </c>
      <c r="N96" s="135"/>
      <c r="O96" s="135"/>
      <c r="P96" s="135">
        <v>0.2</v>
      </c>
      <c r="Q96" s="113">
        <f>J96</f>
        <v>1</v>
      </c>
      <c r="R96" s="167"/>
    </row>
    <row r="97" spans="1:18" ht="15.6" x14ac:dyDescent="0.3">
      <c r="A97" s="89"/>
      <c r="B97" s="90"/>
      <c r="C97" s="305"/>
      <c r="D97" s="305"/>
      <c r="E97" s="103"/>
      <c r="F97" s="114"/>
      <c r="G97" s="1680"/>
      <c r="H97" s="308"/>
      <c r="I97" s="308"/>
      <c r="J97" s="115"/>
      <c r="K97" s="117"/>
      <c r="L97" s="117"/>
      <c r="M97" s="117"/>
      <c r="N97" s="117"/>
      <c r="O97" s="115"/>
      <c r="P97" s="117"/>
      <c r="Q97" s="117"/>
      <c r="R97" s="161"/>
    </row>
    <row r="98" spans="1:18" ht="15.6" x14ac:dyDescent="0.3">
      <c r="A98" s="89"/>
      <c r="B98" s="90"/>
      <c r="C98" s="305"/>
      <c r="D98" s="305"/>
      <c r="E98" s="103"/>
      <c r="F98" s="114"/>
      <c r="G98" s="1680"/>
      <c r="H98" s="308"/>
      <c r="I98" s="308"/>
      <c r="J98" s="117"/>
      <c r="K98" s="117"/>
      <c r="L98" s="117"/>
      <c r="M98" s="117"/>
      <c r="N98" s="117"/>
      <c r="O98" s="117"/>
      <c r="P98" s="117"/>
      <c r="Q98" s="117"/>
      <c r="R98" s="161"/>
    </row>
    <row r="99" spans="1:18" ht="16.2" thickBot="1" x14ac:dyDescent="0.35">
      <c r="A99" s="136"/>
      <c r="B99" s="137"/>
      <c r="C99" s="137"/>
      <c r="D99" s="137"/>
      <c r="E99" s="138"/>
      <c r="F99" s="139"/>
      <c r="G99" s="140"/>
      <c r="H99" s="140"/>
      <c r="I99" s="140"/>
      <c r="J99" s="141"/>
      <c r="K99" s="141"/>
      <c r="L99" s="141"/>
      <c r="M99" s="141"/>
      <c r="N99" s="141"/>
      <c r="O99" s="141"/>
      <c r="P99" s="141"/>
      <c r="Q99" s="141"/>
      <c r="R99" s="168"/>
    </row>
    <row r="100" spans="1:18" ht="15.6" x14ac:dyDescent="0.3">
      <c r="A100" s="142"/>
      <c r="B100" s="142"/>
      <c r="C100" s="90"/>
      <c r="D100" s="90"/>
      <c r="E100" s="143"/>
      <c r="F100" s="142"/>
      <c r="G100" s="144"/>
      <c r="H100" s="144"/>
      <c r="I100" s="144"/>
      <c r="J100" s="144"/>
      <c r="K100" s="142"/>
      <c r="L100" s="142"/>
      <c r="M100" s="142"/>
      <c r="N100" s="142"/>
      <c r="O100" s="142"/>
      <c r="P100" s="142"/>
      <c r="Q100" s="142"/>
      <c r="R100" s="142"/>
    </row>
  </sheetData>
  <mergeCells count="43">
    <mergeCell ref="G24:G25"/>
    <mergeCell ref="A1:R1"/>
    <mergeCell ref="A3:R3"/>
    <mergeCell ref="A4:R4"/>
    <mergeCell ref="B6:E6"/>
    <mergeCell ref="F6:G6"/>
    <mergeCell ref="J6:M6"/>
    <mergeCell ref="N6:O6"/>
    <mergeCell ref="P6:Q6"/>
    <mergeCell ref="F7:G7"/>
    <mergeCell ref="F9:G9"/>
    <mergeCell ref="C11:E13"/>
    <mergeCell ref="G11:G13"/>
    <mergeCell ref="C20:E20"/>
    <mergeCell ref="G59:G60"/>
    <mergeCell ref="G26:G27"/>
    <mergeCell ref="C29:E29"/>
    <mergeCell ref="C31:E33"/>
    <mergeCell ref="G33:G34"/>
    <mergeCell ref="G36:G37"/>
    <mergeCell ref="C40:E41"/>
    <mergeCell ref="G40:G41"/>
    <mergeCell ref="G42:G44"/>
    <mergeCell ref="G45:G46"/>
    <mergeCell ref="G48:G49"/>
    <mergeCell ref="C52:E52"/>
    <mergeCell ref="C57:E57"/>
    <mergeCell ref="C62:E63"/>
    <mergeCell ref="G62:G64"/>
    <mergeCell ref="G65:G67"/>
    <mergeCell ref="G68:G70"/>
    <mergeCell ref="C73:E76"/>
    <mergeCell ref="G73:G74"/>
    <mergeCell ref="G76:G77"/>
    <mergeCell ref="C96:E96"/>
    <mergeCell ref="G96:G98"/>
    <mergeCell ref="G79:G80"/>
    <mergeCell ref="C82:E82"/>
    <mergeCell ref="G82:G83"/>
    <mergeCell ref="G85:G86"/>
    <mergeCell ref="C91:E91"/>
    <mergeCell ref="C93:E94"/>
    <mergeCell ref="G93:G94"/>
  </mergeCells>
  <pageMargins left="0.7" right="0.7" top="0.75" bottom="0.75" header="0.3" footer="0.3"/>
  <pageSetup paperSize="9" orientation="portrait"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3"/>
  <sheetViews>
    <sheetView workbookViewId="0">
      <selection activeCell="T4" sqref="T4"/>
    </sheetView>
  </sheetViews>
  <sheetFormatPr defaultColWidth="9.21875" defaultRowHeight="14.4" x14ac:dyDescent="0.3"/>
  <cols>
    <col min="1" max="1" width="6.44140625" style="147" customWidth="1"/>
    <col min="2" max="2" width="0.21875" style="147" customWidth="1"/>
    <col min="3" max="4" width="9.21875" style="147" hidden="1" customWidth="1"/>
    <col min="5" max="5" width="30.77734375" style="147" hidden="1" customWidth="1"/>
    <col min="6" max="6" width="1.5546875" style="147" customWidth="1"/>
    <col min="7" max="7" width="45.77734375" style="147" customWidth="1"/>
    <col min="8" max="8" width="36.77734375" style="147" hidden="1" customWidth="1"/>
    <col min="9" max="9" width="33.21875" style="147" hidden="1" customWidth="1"/>
    <col min="10" max="10" width="28.21875" style="147" customWidth="1"/>
    <col min="11" max="11" width="26.21875" style="147" customWidth="1"/>
    <col min="12" max="13" width="23.44140625" style="147" customWidth="1"/>
    <col min="14" max="14" width="23.44140625" style="572" customWidth="1"/>
    <col min="15" max="17" width="23.44140625" style="147" customWidth="1"/>
    <col min="18" max="18" width="20.44140625" style="147" customWidth="1"/>
    <col min="19" max="16384" width="9.21875" style="147"/>
  </cols>
  <sheetData>
    <row r="1" spans="1:18" ht="21" x14ac:dyDescent="0.3">
      <c r="A1" s="1687" t="s">
        <v>416</v>
      </c>
      <c r="B1" s="1687"/>
      <c r="C1" s="1687"/>
      <c r="D1" s="1687"/>
      <c r="E1" s="1687"/>
      <c r="F1" s="1687"/>
      <c r="G1" s="1687"/>
      <c r="H1" s="1687"/>
      <c r="I1" s="1687"/>
      <c r="J1" s="1687"/>
      <c r="K1" s="1687"/>
      <c r="L1" s="1687"/>
      <c r="M1" s="1687"/>
      <c r="N1" s="1687"/>
      <c r="O1" s="1687"/>
      <c r="P1" s="1687"/>
      <c r="Q1" s="1687"/>
      <c r="R1" s="1687"/>
    </row>
    <row r="2" spans="1:18" ht="15.6" x14ac:dyDescent="0.3">
      <c r="A2" s="73"/>
      <c r="B2" s="73"/>
      <c r="C2" s="73"/>
      <c r="D2" s="73"/>
      <c r="E2" s="72"/>
      <c r="F2" s="73"/>
      <c r="G2" s="73"/>
      <c r="H2" s="73"/>
      <c r="I2" s="73"/>
      <c r="J2" s="73"/>
      <c r="K2" s="73"/>
      <c r="L2" s="73"/>
      <c r="M2" s="73"/>
      <c r="N2" s="553"/>
      <c r="O2" s="73"/>
      <c r="P2" s="73"/>
      <c r="Q2" s="73"/>
      <c r="R2" s="73"/>
    </row>
    <row r="3" spans="1:18" ht="18" x14ac:dyDescent="0.3">
      <c r="A3" s="1688" t="s">
        <v>417</v>
      </c>
      <c r="B3" s="1688"/>
      <c r="C3" s="1688"/>
      <c r="D3" s="1688"/>
      <c r="E3" s="1688"/>
      <c r="F3" s="1688"/>
      <c r="G3" s="1688"/>
      <c r="H3" s="1688"/>
      <c r="I3" s="1688"/>
      <c r="J3" s="1688"/>
      <c r="K3" s="1688"/>
      <c r="L3" s="1688"/>
      <c r="M3" s="1688"/>
      <c r="N3" s="1688"/>
      <c r="O3" s="1688"/>
      <c r="P3" s="1688"/>
      <c r="Q3" s="1688"/>
      <c r="R3" s="1688"/>
    </row>
    <row r="4" spans="1:18" ht="18" x14ac:dyDescent="0.3">
      <c r="A4" s="1688" t="s">
        <v>415</v>
      </c>
      <c r="B4" s="1688"/>
      <c r="C4" s="1688"/>
      <c r="D4" s="1688"/>
      <c r="E4" s="1688"/>
      <c r="F4" s="1688"/>
      <c r="G4" s="1688"/>
      <c r="H4" s="1688"/>
      <c r="I4" s="1688"/>
      <c r="J4" s="1688"/>
      <c r="K4" s="1688"/>
      <c r="L4" s="1688"/>
      <c r="M4" s="1688"/>
      <c r="N4" s="1688"/>
      <c r="O4" s="1688"/>
      <c r="P4" s="1688"/>
      <c r="Q4" s="1688"/>
      <c r="R4" s="1688"/>
    </row>
    <row r="5" spans="1:18" ht="16.2" thickBot="1" x14ac:dyDescent="0.35">
      <c r="A5" s="74"/>
      <c r="B5" s="74"/>
      <c r="C5" s="74"/>
      <c r="D5" s="74"/>
      <c r="E5" s="72"/>
      <c r="F5" s="73"/>
      <c r="G5" s="75"/>
      <c r="H5" s="75"/>
      <c r="I5" s="75"/>
      <c r="J5" s="75"/>
      <c r="K5" s="73"/>
      <c r="L5" s="73"/>
      <c r="M5" s="73"/>
      <c r="N5" s="553"/>
      <c r="O5" s="73"/>
      <c r="P5" s="73"/>
      <c r="Q5" s="73"/>
      <c r="R5" s="73"/>
    </row>
    <row r="6" spans="1:18" ht="15.6" x14ac:dyDescent="0.3">
      <c r="A6" s="1696" t="s">
        <v>418</v>
      </c>
      <c r="B6" s="1689" t="s">
        <v>419</v>
      </c>
      <c r="C6" s="1690"/>
      <c r="D6" s="1690"/>
      <c r="E6" s="1691"/>
      <c r="F6" s="1692"/>
      <c r="G6" s="1692"/>
      <c r="H6" s="77"/>
      <c r="I6" s="77"/>
      <c r="J6" s="1689" t="s">
        <v>420</v>
      </c>
      <c r="K6" s="1690"/>
      <c r="L6" s="1690"/>
      <c r="M6" s="1691"/>
      <c r="N6" s="1689" t="s">
        <v>421</v>
      </c>
      <c r="O6" s="1691"/>
      <c r="P6" s="1689" t="s">
        <v>422</v>
      </c>
      <c r="Q6" s="1691"/>
      <c r="R6" s="148"/>
    </row>
    <row r="7" spans="1:18" ht="15.6" x14ac:dyDescent="0.3">
      <c r="A7" s="1697"/>
      <c r="B7" s="79"/>
      <c r="C7" s="79"/>
      <c r="D7" s="79"/>
      <c r="E7" s="80"/>
      <c r="F7" s="1693" t="s">
        <v>423</v>
      </c>
      <c r="G7" s="1693"/>
      <c r="H7" s="81" t="s">
        <v>424</v>
      </c>
      <c r="I7" s="81" t="s">
        <v>425</v>
      </c>
      <c r="J7" s="294" t="s">
        <v>1178</v>
      </c>
      <c r="K7" s="294" t="s">
        <v>1179</v>
      </c>
      <c r="L7" s="294" t="s">
        <v>1180</v>
      </c>
      <c r="M7" s="294" t="s">
        <v>1181</v>
      </c>
      <c r="N7" s="554" t="s">
        <v>1228</v>
      </c>
      <c r="O7" s="444" t="s">
        <v>1230</v>
      </c>
      <c r="P7" s="444" t="s">
        <v>428</v>
      </c>
      <c r="Q7" s="444" t="s">
        <v>1240</v>
      </c>
      <c r="R7" s="82" t="s">
        <v>429</v>
      </c>
    </row>
    <row r="8" spans="1:18" ht="15.6" x14ac:dyDescent="0.3">
      <c r="A8" s="1698"/>
      <c r="B8" s="79"/>
      <c r="C8" s="79"/>
      <c r="D8" s="79"/>
      <c r="E8" s="80"/>
      <c r="F8" s="83"/>
      <c r="G8" s="84"/>
      <c r="H8" s="80"/>
      <c r="I8" s="80"/>
      <c r="J8" s="270"/>
      <c r="K8" s="270"/>
      <c r="L8" s="270"/>
      <c r="M8" s="81"/>
      <c r="N8" s="555" t="s">
        <v>1229</v>
      </c>
      <c r="O8" s="149" t="s">
        <v>430</v>
      </c>
      <c r="P8" s="149" t="s">
        <v>1241</v>
      </c>
      <c r="Q8" s="149" t="s">
        <v>1242</v>
      </c>
      <c r="R8" s="82"/>
    </row>
    <row r="9" spans="1:18" ht="16.2" thickBot="1" x14ac:dyDescent="0.35">
      <c r="A9" s="85">
        <v>1</v>
      </c>
      <c r="B9" s="86"/>
      <c r="C9" s="86"/>
      <c r="D9" s="86"/>
      <c r="E9" s="87">
        <v>2</v>
      </c>
      <c r="F9" s="1694">
        <v>3</v>
      </c>
      <c r="G9" s="1694"/>
      <c r="H9" s="88"/>
      <c r="I9" s="88"/>
      <c r="J9" s="271">
        <v>2013</v>
      </c>
      <c r="K9" s="271">
        <v>2014</v>
      </c>
      <c r="L9" s="271">
        <v>2015</v>
      </c>
      <c r="M9" s="88">
        <v>2016</v>
      </c>
      <c r="N9" s="556"/>
      <c r="O9" s="88"/>
      <c r="P9" s="88"/>
      <c r="Q9" s="88"/>
      <c r="R9" s="150"/>
    </row>
    <row r="10" spans="1:18" ht="15.6" x14ac:dyDescent="0.3">
      <c r="A10" s="89"/>
      <c r="B10" s="90"/>
      <c r="C10" s="91"/>
      <c r="D10" s="90"/>
      <c r="E10" s="92"/>
      <c r="F10" s="83"/>
      <c r="G10" s="93"/>
      <c r="H10" s="93"/>
      <c r="I10" s="93"/>
      <c r="J10" s="269"/>
      <c r="K10" s="269"/>
      <c r="L10" s="269"/>
      <c r="M10" s="77"/>
      <c r="N10" s="557"/>
      <c r="O10" s="77"/>
      <c r="P10" s="77"/>
      <c r="Q10" s="77"/>
      <c r="R10" s="151"/>
    </row>
    <row r="11" spans="1:18" ht="15.6" x14ac:dyDescent="0.3">
      <c r="A11" s="89">
        <v>1</v>
      </c>
      <c r="B11" s="90"/>
      <c r="C11" s="1695" t="s">
        <v>433</v>
      </c>
      <c r="D11" s="1677"/>
      <c r="E11" s="1678"/>
      <c r="F11" s="94"/>
      <c r="G11" s="1682" t="s">
        <v>1231</v>
      </c>
      <c r="H11" s="293" t="s">
        <v>1172</v>
      </c>
      <c r="I11" s="95"/>
      <c r="J11" s="96" t="s">
        <v>1175</v>
      </c>
      <c r="K11" s="96" t="s">
        <v>1176</v>
      </c>
      <c r="L11" s="96" t="s">
        <v>1177</v>
      </c>
      <c r="M11" s="96" t="s">
        <v>1182</v>
      </c>
      <c r="N11" s="558" t="s">
        <v>1232</v>
      </c>
      <c r="O11" s="96"/>
      <c r="P11" s="96" t="s">
        <v>1177</v>
      </c>
      <c r="Q11" s="96" t="s">
        <v>1182</v>
      </c>
      <c r="R11" s="152"/>
    </row>
    <row r="12" spans="1:18" ht="15.6" x14ac:dyDescent="0.3">
      <c r="A12" s="89"/>
      <c r="B12" s="90"/>
      <c r="C12" s="1677"/>
      <c r="D12" s="1677"/>
      <c r="E12" s="1678"/>
      <c r="F12" s="94"/>
      <c r="G12" s="1678"/>
      <c r="H12" s="153"/>
      <c r="I12" s="153"/>
      <c r="J12" s="97"/>
      <c r="K12" s="97"/>
      <c r="L12" s="96"/>
      <c r="M12" s="96"/>
      <c r="N12" s="559"/>
      <c r="O12" s="97"/>
      <c r="P12" s="96"/>
      <c r="Q12" s="96"/>
      <c r="R12" s="154"/>
    </row>
    <row r="13" spans="1:18" ht="15.6" x14ac:dyDescent="0.3">
      <c r="A13" s="89"/>
      <c r="B13" s="90"/>
      <c r="C13" s="1677"/>
      <c r="D13" s="1677"/>
      <c r="E13" s="1678"/>
      <c r="F13" s="98"/>
      <c r="G13" s="1678"/>
      <c r="H13" s="153"/>
      <c r="I13" s="153"/>
      <c r="J13" s="99"/>
      <c r="K13" s="99"/>
      <c r="L13" s="96"/>
      <c r="M13" s="96"/>
      <c r="N13" s="560"/>
      <c r="O13" s="99"/>
      <c r="P13" s="96"/>
      <c r="Q13" s="96"/>
      <c r="R13" s="155"/>
    </row>
    <row r="14" spans="1:18" ht="15.6" x14ac:dyDescent="0.3">
      <c r="A14" s="89"/>
      <c r="B14" s="90"/>
      <c r="C14" s="156"/>
      <c r="D14" s="156"/>
      <c r="E14" s="156"/>
      <c r="F14" s="98"/>
      <c r="G14" s="153"/>
      <c r="H14" s="153"/>
      <c r="I14" s="153"/>
      <c r="J14" s="99"/>
      <c r="K14" s="99"/>
      <c r="L14" s="96"/>
      <c r="M14" s="96"/>
      <c r="N14" s="560"/>
      <c r="O14" s="99"/>
      <c r="P14" s="96"/>
      <c r="Q14" s="96"/>
      <c r="R14" s="155"/>
    </row>
    <row r="15" spans="1:18" ht="15.6" x14ac:dyDescent="0.3">
      <c r="A15" s="89"/>
      <c r="B15" s="90"/>
      <c r="C15" s="156"/>
      <c r="D15" s="156"/>
      <c r="E15" s="156"/>
      <c r="F15" s="98"/>
      <c r="G15" s="100" t="s">
        <v>1202</v>
      </c>
      <c r="H15" s="100" t="s">
        <v>1173</v>
      </c>
      <c r="I15" s="100"/>
      <c r="J15" s="96" t="s">
        <v>1184</v>
      </c>
      <c r="K15" s="96" t="s">
        <v>1185</v>
      </c>
      <c r="L15" s="96" t="s">
        <v>1186</v>
      </c>
      <c r="M15" s="96" t="s">
        <v>1183</v>
      </c>
      <c r="N15" s="558" t="s">
        <v>1233</v>
      </c>
      <c r="O15" s="96"/>
      <c r="P15" s="96" t="s">
        <v>1186</v>
      </c>
      <c r="Q15" s="96" t="s">
        <v>1183</v>
      </c>
      <c r="R15" s="152"/>
    </row>
    <row r="16" spans="1:18" ht="15.6" x14ac:dyDescent="0.3">
      <c r="A16" s="89"/>
      <c r="B16" s="90"/>
      <c r="C16" s="157"/>
      <c r="D16" s="157"/>
      <c r="E16" s="101"/>
      <c r="F16" s="102"/>
      <c r="G16" s="153"/>
      <c r="H16" s="153"/>
      <c r="I16" s="153"/>
      <c r="J16" s="96"/>
      <c r="K16" s="96"/>
      <c r="L16" s="96"/>
      <c r="M16" s="96"/>
      <c r="N16" s="558"/>
      <c r="O16" s="96"/>
      <c r="P16" s="96"/>
      <c r="Q16" s="96"/>
      <c r="R16" s="152"/>
    </row>
    <row r="17" spans="1:18" ht="28.8" x14ac:dyDescent="0.3">
      <c r="A17" s="89"/>
      <c r="B17" s="90"/>
      <c r="C17" s="157"/>
      <c r="D17" s="157"/>
      <c r="E17" s="101"/>
      <c r="F17" s="102"/>
      <c r="G17" s="441" t="s">
        <v>1234</v>
      </c>
      <c r="H17" s="292" t="s">
        <v>1174</v>
      </c>
      <c r="I17" s="153"/>
      <c r="J17" s="99" t="s">
        <v>378</v>
      </c>
      <c r="K17" s="99" t="s">
        <v>923</v>
      </c>
      <c r="L17" s="99" t="s">
        <v>923</v>
      </c>
      <c r="M17" s="99" t="s">
        <v>32</v>
      </c>
      <c r="N17" s="561" t="s">
        <v>1235</v>
      </c>
      <c r="O17" s="99"/>
      <c r="P17" s="99" t="s">
        <v>923</v>
      </c>
      <c r="Q17" s="99" t="s">
        <v>32</v>
      </c>
      <c r="R17" s="155"/>
    </row>
    <row r="18" spans="1:18" ht="15.6" x14ac:dyDescent="0.3">
      <c r="A18" s="89"/>
      <c r="B18" s="90"/>
      <c r="C18" s="103"/>
      <c r="D18" s="103"/>
      <c r="E18" s="104"/>
      <c r="F18" s="105"/>
      <c r="G18" s="106"/>
      <c r="H18" s="106"/>
      <c r="I18" s="106"/>
      <c r="J18" s="107"/>
      <c r="K18" s="107"/>
      <c r="L18" s="107"/>
      <c r="M18" s="107"/>
      <c r="N18" s="562"/>
      <c r="O18" s="107"/>
      <c r="P18" s="107"/>
      <c r="Q18" s="107"/>
      <c r="R18" s="158"/>
    </row>
    <row r="19" spans="1:18" ht="15.6" x14ac:dyDescent="0.3">
      <c r="A19" s="89">
        <v>2</v>
      </c>
      <c r="B19" s="90"/>
      <c r="C19" s="1676" t="s">
        <v>441</v>
      </c>
      <c r="D19" s="1677"/>
      <c r="E19" s="1678"/>
      <c r="F19" s="108"/>
      <c r="G19" s="442" t="s">
        <v>1203</v>
      </c>
      <c r="H19" s="109"/>
      <c r="I19" s="109"/>
      <c r="J19" s="110" t="s">
        <v>1187</v>
      </c>
      <c r="K19" s="110" t="s">
        <v>1188</v>
      </c>
      <c r="L19" s="110" t="s">
        <v>1189</v>
      </c>
      <c r="M19" s="110" t="s">
        <v>1190</v>
      </c>
      <c r="N19" s="563" t="s">
        <v>1236</v>
      </c>
      <c r="O19" s="110"/>
      <c r="P19" s="110" t="s">
        <v>1189</v>
      </c>
      <c r="Q19" s="110" t="s">
        <v>1190</v>
      </c>
      <c r="R19" s="159"/>
    </row>
    <row r="20" spans="1:18" ht="15.6" x14ac:dyDescent="0.3">
      <c r="A20" s="89"/>
      <c r="B20" s="90"/>
      <c r="C20" s="111"/>
      <c r="D20" s="156"/>
      <c r="E20" s="156"/>
      <c r="F20" s="108"/>
      <c r="G20" s="109"/>
      <c r="H20" s="109"/>
      <c r="I20" s="109"/>
      <c r="J20" s="110"/>
      <c r="K20" s="110"/>
      <c r="L20" s="110"/>
      <c r="M20" s="110"/>
      <c r="N20" s="563"/>
      <c r="O20" s="110"/>
      <c r="P20" s="110"/>
      <c r="Q20" s="110"/>
      <c r="R20" s="159"/>
    </row>
    <row r="21" spans="1:18" ht="15.6" hidden="1" x14ac:dyDescent="0.3">
      <c r="A21" s="89"/>
      <c r="B21" s="90"/>
      <c r="C21" s="156"/>
      <c r="D21" s="156"/>
      <c r="E21" s="112"/>
      <c r="F21" s="108"/>
      <c r="G21" s="109" t="s">
        <v>444</v>
      </c>
      <c r="H21" s="109"/>
      <c r="I21" s="109"/>
      <c r="J21" s="110" t="s">
        <v>1192</v>
      </c>
      <c r="K21" s="110" t="s">
        <v>1166</v>
      </c>
      <c r="L21" s="110" t="str">
        <f>K21</f>
        <v>7 Keg</v>
      </c>
      <c r="M21" s="110" t="s">
        <v>1191</v>
      </c>
      <c r="N21" s="563"/>
      <c r="O21" s="110"/>
      <c r="P21" s="110">
        <f>O21</f>
        <v>0</v>
      </c>
      <c r="Q21" s="110" t="s">
        <v>1191</v>
      </c>
      <c r="R21" s="159"/>
    </row>
    <row r="22" spans="1:18" ht="15.6" hidden="1" x14ac:dyDescent="0.3">
      <c r="A22" s="89"/>
      <c r="B22" s="90"/>
      <c r="C22" s="156"/>
      <c r="D22" s="156"/>
      <c r="E22" s="112"/>
      <c r="F22" s="108"/>
      <c r="G22" s="109"/>
      <c r="H22" s="109"/>
      <c r="I22" s="109"/>
      <c r="J22" s="145"/>
      <c r="K22" s="110"/>
      <c r="L22" s="110"/>
      <c r="M22" s="110"/>
      <c r="N22" s="563"/>
      <c r="O22" s="145"/>
      <c r="P22" s="110"/>
      <c r="Q22" s="110"/>
      <c r="R22" s="159"/>
    </row>
    <row r="23" spans="1:18" ht="15.6" hidden="1" x14ac:dyDescent="0.3">
      <c r="A23" s="89"/>
      <c r="B23" s="90"/>
      <c r="C23" s="156"/>
      <c r="D23" s="156"/>
      <c r="E23" s="112"/>
      <c r="F23" s="108"/>
      <c r="G23" s="1679" t="s">
        <v>446</v>
      </c>
      <c r="H23" s="109"/>
      <c r="I23" s="109"/>
      <c r="J23" s="113">
        <v>1</v>
      </c>
      <c r="K23" s="113">
        <v>1</v>
      </c>
      <c r="L23" s="113">
        <v>1</v>
      </c>
      <c r="M23" s="113">
        <v>1</v>
      </c>
      <c r="N23" s="564"/>
      <c r="O23" s="113"/>
      <c r="P23" s="113">
        <v>1</v>
      </c>
      <c r="Q23" s="113">
        <v>1</v>
      </c>
      <c r="R23" s="160"/>
    </row>
    <row r="24" spans="1:18" ht="15.6" hidden="1" x14ac:dyDescent="0.3">
      <c r="A24" s="89"/>
      <c r="B24" s="90"/>
      <c r="C24" s="156"/>
      <c r="D24" s="156"/>
      <c r="E24" s="90"/>
      <c r="F24" s="98"/>
      <c r="G24" s="1678"/>
      <c r="H24" s="153"/>
      <c r="I24" s="153"/>
      <c r="J24" s="99"/>
      <c r="K24" s="99"/>
      <c r="L24" s="99"/>
      <c r="M24" s="99"/>
      <c r="N24" s="560"/>
      <c r="O24" s="99"/>
      <c r="P24" s="99"/>
      <c r="Q24" s="99"/>
      <c r="R24" s="155"/>
    </row>
    <row r="25" spans="1:18" ht="15.6" x14ac:dyDescent="0.3">
      <c r="A25" s="89">
        <v>3</v>
      </c>
      <c r="B25" s="90"/>
      <c r="C25" s="156"/>
      <c r="D25" s="156"/>
      <c r="E25" s="112"/>
      <c r="F25" s="108"/>
      <c r="G25" s="1679" t="s">
        <v>1204</v>
      </c>
      <c r="H25" s="109"/>
      <c r="I25" s="109"/>
      <c r="J25" s="113" t="s">
        <v>1219</v>
      </c>
      <c r="K25" s="113" t="s">
        <v>1220</v>
      </c>
      <c r="L25" s="113" t="str">
        <f>K25</f>
        <v>5 unit</v>
      </c>
      <c r="M25" s="113" t="str">
        <f>L25</f>
        <v>5 unit</v>
      </c>
      <c r="N25" s="113" t="s">
        <v>1219</v>
      </c>
      <c r="O25" s="113"/>
      <c r="P25" s="113">
        <f>O25</f>
        <v>0</v>
      </c>
      <c r="Q25" s="113">
        <f>P25</f>
        <v>0</v>
      </c>
      <c r="R25" s="160"/>
    </row>
    <row r="26" spans="1:18" ht="15.6" x14ac:dyDescent="0.3">
      <c r="A26" s="89"/>
      <c r="B26" s="90"/>
      <c r="C26" s="103"/>
      <c r="D26" s="103"/>
      <c r="E26" s="103"/>
      <c r="F26" s="114"/>
      <c r="G26" s="1679"/>
      <c r="H26" s="109"/>
      <c r="I26" s="109"/>
      <c r="J26" s="115"/>
      <c r="K26" s="115"/>
      <c r="L26" s="115"/>
      <c r="M26" s="115"/>
      <c r="N26" s="565"/>
      <c r="O26" s="115"/>
      <c r="P26" s="115"/>
      <c r="Q26" s="115"/>
      <c r="R26" s="146"/>
    </row>
    <row r="27" spans="1:18" ht="15.6" x14ac:dyDescent="0.3">
      <c r="A27" s="89"/>
      <c r="B27" s="90"/>
      <c r="C27" s="103"/>
      <c r="D27" s="103"/>
      <c r="E27" s="103"/>
      <c r="F27" s="114"/>
      <c r="G27" s="116"/>
      <c r="H27" s="116"/>
      <c r="I27" s="116"/>
      <c r="J27" s="117"/>
      <c r="K27" s="117"/>
      <c r="L27" s="117"/>
      <c r="M27" s="117"/>
      <c r="N27" s="566"/>
      <c r="O27" s="117"/>
      <c r="P27" s="117"/>
      <c r="Q27" s="117"/>
      <c r="R27" s="161"/>
    </row>
    <row r="28" spans="1:18" ht="15.6" x14ac:dyDescent="0.3">
      <c r="A28" s="89">
        <v>4</v>
      </c>
      <c r="B28" s="90"/>
      <c r="C28" s="1681" t="s">
        <v>452</v>
      </c>
      <c r="D28" s="1677"/>
      <c r="E28" s="1678"/>
      <c r="F28" s="94"/>
      <c r="G28" s="443" t="s">
        <v>1205</v>
      </c>
      <c r="H28" s="95"/>
      <c r="I28" s="95"/>
      <c r="J28" s="96" t="s">
        <v>1193</v>
      </c>
      <c r="K28" s="96" t="s">
        <v>1193</v>
      </c>
      <c r="L28" s="96" t="s">
        <v>1193</v>
      </c>
      <c r="M28" s="96" t="s">
        <v>1199</v>
      </c>
      <c r="N28" s="96" t="s">
        <v>1193</v>
      </c>
      <c r="O28" s="96"/>
      <c r="P28" s="96" t="s">
        <v>1193</v>
      </c>
      <c r="Q28" s="96" t="s">
        <v>1199</v>
      </c>
      <c r="R28" s="152"/>
    </row>
    <row r="29" spans="1:18" ht="15.6" x14ac:dyDescent="0.3">
      <c r="A29" s="89"/>
      <c r="B29" s="90"/>
      <c r="C29" s="1677"/>
      <c r="D29" s="1677"/>
      <c r="E29" s="1678"/>
      <c r="F29" s="98"/>
      <c r="G29" s="153"/>
      <c r="H29" s="153"/>
      <c r="I29" s="153"/>
      <c r="J29" s="99"/>
      <c r="K29" s="99"/>
      <c r="L29" s="99"/>
      <c r="M29" s="99"/>
      <c r="N29" s="560"/>
      <c r="O29" s="99"/>
      <c r="P29" s="99"/>
      <c r="Q29" s="99"/>
      <c r="R29" s="155"/>
    </row>
    <row r="30" spans="1:18" ht="15.6" x14ac:dyDescent="0.3">
      <c r="A30" s="89"/>
      <c r="B30" s="90"/>
      <c r="C30" s="156"/>
      <c r="D30" s="156"/>
      <c r="E30" s="101"/>
      <c r="F30" s="102"/>
      <c r="G30" s="1682" t="s">
        <v>1237</v>
      </c>
      <c r="H30" s="95"/>
      <c r="I30" s="95"/>
      <c r="J30" s="96" t="s">
        <v>1201</v>
      </c>
      <c r="K30" s="96" t="s">
        <v>1201</v>
      </c>
      <c r="L30" s="96" t="str">
        <f>K30</f>
        <v>30 kwsn</v>
      </c>
      <c r="M30" s="96" t="s">
        <v>32</v>
      </c>
      <c r="N30" s="558" t="s">
        <v>333</v>
      </c>
      <c r="O30" s="96"/>
      <c r="P30" s="96">
        <f>O30</f>
        <v>0</v>
      </c>
      <c r="Q30" s="96" t="s">
        <v>32</v>
      </c>
      <c r="R30" s="152"/>
    </row>
    <row r="31" spans="1:18" ht="15.6" x14ac:dyDescent="0.3">
      <c r="A31" s="89"/>
      <c r="B31" s="90"/>
      <c r="C31" s="156"/>
      <c r="D31" s="156"/>
      <c r="E31" s="101"/>
      <c r="F31" s="102"/>
      <c r="G31" s="1682"/>
      <c r="H31" s="95"/>
      <c r="I31" s="95"/>
      <c r="J31" s="96"/>
      <c r="K31" s="96"/>
      <c r="L31" s="96"/>
      <c r="M31" s="96"/>
      <c r="N31" s="558"/>
      <c r="O31" s="96"/>
      <c r="P31" s="96"/>
      <c r="Q31" s="96"/>
      <c r="R31" s="152"/>
    </row>
    <row r="32" spans="1:18" ht="15.6" x14ac:dyDescent="0.3">
      <c r="A32" s="89"/>
      <c r="B32" s="90"/>
      <c r="C32" s="103"/>
      <c r="D32" s="103"/>
      <c r="E32" s="101"/>
      <c r="F32" s="102"/>
      <c r="G32" s="118"/>
      <c r="H32" s="118"/>
      <c r="I32" s="118"/>
      <c r="J32" s="96"/>
      <c r="K32" s="96"/>
      <c r="L32" s="96"/>
      <c r="M32" s="96"/>
      <c r="N32" s="558"/>
      <c r="O32" s="96"/>
      <c r="P32" s="96"/>
      <c r="Q32" s="96"/>
      <c r="R32" s="152"/>
    </row>
    <row r="33" spans="1:18" ht="15.6" x14ac:dyDescent="0.3">
      <c r="A33" s="119"/>
      <c r="B33" s="120"/>
      <c r="C33" s="121"/>
      <c r="D33" s="121"/>
      <c r="E33" s="122"/>
      <c r="F33" s="123"/>
      <c r="G33" s="124"/>
      <c r="H33" s="124"/>
      <c r="I33" s="124"/>
      <c r="J33" s="125"/>
      <c r="K33" s="125"/>
      <c r="L33" s="125"/>
      <c r="M33" s="125"/>
      <c r="N33" s="567"/>
      <c r="O33" s="125"/>
      <c r="P33" s="125"/>
      <c r="Q33" s="125"/>
      <c r="R33" s="162"/>
    </row>
    <row r="34" spans="1:18" ht="15.6" x14ac:dyDescent="0.3">
      <c r="A34" s="89">
        <v>5</v>
      </c>
      <c r="B34" s="90"/>
      <c r="C34" s="1681" t="s">
        <v>458</v>
      </c>
      <c r="D34" s="1677"/>
      <c r="E34" s="1678"/>
      <c r="F34" s="94"/>
      <c r="G34" s="1682" t="s">
        <v>1206</v>
      </c>
      <c r="H34" s="95"/>
      <c r="I34" s="95"/>
      <c r="J34" s="126" t="s">
        <v>1221</v>
      </c>
      <c r="K34" s="126" t="s">
        <v>1222</v>
      </c>
      <c r="L34" s="126" t="str">
        <f>K34</f>
        <v>495 orang</v>
      </c>
      <c r="M34" s="126" t="str">
        <f>L34</f>
        <v>495 orang</v>
      </c>
      <c r="N34" s="126" t="s">
        <v>1221</v>
      </c>
      <c r="O34" s="126"/>
      <c r="P34" s="126">
        <f>O34</f>
        <v>0</v>
      </c>
      <c r="Q34" s="126">
        <f>P34</f>
        <v>0</v>
      </c>
      <c r="R34" s="163"/>
    </row>
    <row r="35" spans="1:18" ht="15.6" x14ac:dyDescent="0.3">
      <c r="A35" s="89"/>
      <c r="B35" s="90"/>
      <c r="C35" s="1677"/>
      <c r="D35" s="1677"/>
      <c r="E35" s="1678"/>
      <c r="F35" s="94"/>
      <c r="G35" s="1682"/>
      <c r="H35" s="95"/>
      <c r="I35" s="95"/>
      <c r="J35" s="126"/>
      <c r="K35" s="96"/>
      <c r="L35" s="96"/>
      <c r="M35" s="96"/>
      <c r="N35" s="558"/>
      <c r="O35" s="126"/>
      <c r="P35" s="96"/>
      <c r="Q35" s="96"/>
      <c r="R35" s="152"/>
    </row>
    <row r="36" spans="1:18" ht="15.6" x14ac:dyDescent="0.3">
      <c r="A36" s="89"/>
      <c r="B36" s="90"/>
      <c r="C36" s="440"/>
      <c r="D36" s="440"/>
      <c r="E36" s="440"/>
      <c r="F36" s="94"/>
      <c r="G36" s="443"/>
      <c r="H36" s="443"/>
      <c r="I36" s="443"/>
      <c r="J36" s="126"/>
      <c r="K36" s="96"/>
      <c r="L36" s="96"/>
      <c r="M36" s="96"/>
      <c r="N36" s="558"/>
      <c r="O36" s="126"/>
      <c r="P36" s="96"/>
      <c r="Q36" s="96"/>
      <c r="R36" s="152"/>
    </row>
    <row r="37" spans="1:18" ht="15.6" x14ac:dyDescent="0.3">
      <c r="A37" s="89"/>
      <c r="B37" s="90"/>
      <c r="C37" s="103"/>
      <c r="D37" s="103"/>
      <c r="E37" s="101"/>
      <c r="F37" s="102"/>
      <c r="G37" s="1682" t="s">
        <v>1207</v>
      </c>
      <c r="H37" s="95"/>
      <c r="I37" s="95"/>
      <c r="J37" s="126" t="s">
        <v>1218</v>
      </c>
      <c r="K37" s="126" t="s">
        <v>1218</v>
      </c>
      <c r="L37" s="126" t="str">
        <f>K37</f>
        <v>16 izin</v>
      </c>
      <c r="M37" s="126" t="str">
        <f>L37</f>
        <v>16 izin</v>
      </c>
      <c r="N37" s="126" t="s">
        <v>1218</v>
      </c>
      <c r="O37" s="126"/>
      <c r="P37" s="126">
        <f>O37</f>
        <v>0</v>
      </c>
      <c r="Q37" s="126">
        <f>P37</f>
        <v>0</v>
      </c>
      <c r="R37" s="163"/>
    </row>
    <row r="38" spans="1:18" ht="15.6" x14ac:dyDescent="0.3">
      <c r="A38" s="89"/>
      <c r="B38" s="90"/>
      <c r="C38" s="103"/>
      <c r="D38" s="103"/>
      <c r="E38" s="90"/>
      <c r="F38" s="98"/>
      <c r="G38" s="1678"/>
      <c r="H38" s="153"/>
      <c r="I38" s="153"/>
      <c r="J38" s="126"/>
      <c r="K38" s="99"/>
      <c r="L38" s="99"/>
      <c r="M38" s="99"/>
      <c r="N38" s="560"/>
      <c r="O38" s="126"/>
      <c r="P38" s="99"/>
      <c r="Q38" s="99"/>
      <c r="R38" s="155"/>
    </row>
    <row r="39" spans="1:18" ht="15.6" x14ac:dyDescent="0.3">
      <c r="A39" s="89"/>
      <c r="B39" s="90"/>
      <c r="C39" s="103"/>
      <c r="D39" s="103"/>
      <c r="E39" s="101"/>
      <c r="F39" s="102"/>
      <c r="G39" s="118"/>
      <c r="H39" s="118"/>
      <c r="I39" s="118"/>
      <c r="J39" s="96"/>
      <c r="K39" s="96"/>
      <c r="L39" s="96"/>
      <c r="M39" s="96"/>
      <c r="N39" s="558"/>
      <c r="O39" s="96"/>
      <c r="P39" s="96"/>
      <c r="Q39" s="96"/>
      <c r="R39" s="152"/>
    </row>
    <row r="40" spans="1:18" ht="15.6" x14ac:dyDescent="0.3">
      <c r="A40" s="89"/>
      <c r="B40" s="90"/>
      <c r="C40" s="103"/>
      <c r="D40" s="103"/>
      <c r="E40" s="101"/>
      <c r="F40" s="102"/>
      <c r="G40" s="118"/>
      <c r="H40" s="118"/>
      <c r="I40" s="118"/>
      <c r="J40" s="96"/>
      <c r="K40" s="96"/>
      <c r="L40" s="96"/>
      <c r="M40" s="96"/>
      <c r="N40" s="558"/>
      <c r="O40" s="96"/>
      <c r="P40" s="96"/>
      <c r="Q40" s="96"/>
      <c r="R40" s="152"/>
    </row>
    <row r="41" spans="1:18" ht="15.6" x14ac:dyDescent="0.3">
      <c r="A41" s="89">
        <v>6</v>
      </c>
      <c r="B41" s="90"/>
      <c r="C41" s="1681" t="s">
        <v>463</v>
      </c>
      <c r="D41" s="1677"/>
      <c r="E41" s="1678"/>
      <c r="F41" s="94"/>
      <c r="G41" s="443" t="s">
        <v>1208</v>
      </c>
      <c r="H41" s="95"/>
      <c r="I41" s="95"/>
      <c r="J41" s="126" t="s">
        <v>302</v>
      </c>
      <c r="K41" s="126" t="s">
        <v>302</v>
      </c>
      <c r="L41" s="126" t="s">
        <v>302</v>
      </c>
      <c r="M41" s="126" t="s">
        <v>302</v>
      </c>
      <c r="N41" s="126" t="s">
        <v>302</v>
      </c>
      <c r="O41" s="126"/>
      <c r="P41" s="126" t="s">
        <v>302</v>
      </c>
      <c r="Q41" s="126" t="s">
        <v>302</v>
      </c>
      <c r="R41" s="163"/>
    </row>
    <row r="42" spans="1:18" ht="15.6" x14ac:dyDescent="0.3">
      <c r="A42" s="89"/>
      <c r="B42" s="90"/>
      <c r="C42" s="156"/>
      <c r="D42" s="156"/>
      <c r="E42" s="127"/>
      <c r="F42" s="94"/>
      <c r="G42" s="95"/>
      <c r="H42" s="95"/>
      <c r="I42" s="95"/>
      <c r="J42" s="96"/>
      <c r="K42" s="96"/>
      <c r="L42" s="96"/>
      <c r="M42" s="96"/>
      <c r="N42" s="558"/>
      <c r="O42" s="96"/>
      <c r="P42" s="96"/>
      <c r="Q42" s="96"/>
      <c r="R42" s="152"/>
    </row>
    <row r="43" spans="1:18" ht="31.2" x14ac:dyDescent="0.3">
      <c r="A43" s="89"/>
      <c r="B43" s="90"/>
      <c r="C43" s="156"/>
      <c r="D43" s="156"/>
      <c r="E43" s="101"/>
      <c r="F43" s="102"/>
      <c r="G43" s="443" t="s">
        <v>1209</v>
      </c>
      <c r="H43" s="95"/>
      <c r="I43" s="95"/>
      <c r="J43" s="128">
        <v>4</v>
      </c>
      <c r="K43" s="128">
        <v>5</v>
      </c>
      <c r="L43" s="128">
        <v>5</v>
      </c>
      <c r="M43" s="128">
        <v>5</v>
      </c>
      <c r="N43" s="128">
        <v>4</v>
      </c>
      <c r="O43" s="126"/>
      <c r="P43" s="128">
        <v>5</v>
      </c>
      <c r="Q43" s="128">
        <v>5</v>
      </c>
      <c r="R43" s="163"/>
    </row>
    <row r="44" spans="1:18" ht="15.6" x14ac:dyDescent="0.3">
      <c r="A44" s="89"/>
      <c r="B44" s="90"/>
      <c r="C44" s="156"/>
      <c r="D44" s="156"/>
      <c r="E44" s="90"/>
      <c r="F44" s="98"/>
      <c r="G44" s="153"/>
      <c r="H44" s="153"/>
      <c r="I44" s="153"/>
      <c r="J44" s="99"/>
      <c r="K44" s="99"/>
      <c r="L44" s="99"/>
      <c r="M44" s="99"/>
      <c r="N44" s="569"/>
      <c r="O44" s="99"/>
      <c r="P44" s="99"/>
      <c r="Q44" s="99"/>
      <c r="R44" s="155"/>
    </row>
    <row r="45" spans="1:18" ht="15.6" x14ac:dyDescent="0.3">
      <c r="A45" s="89"/>
      <c r="B45" s="90"/>
      <c r="C45" s="103"/>
      <c r="D45" s="103"/>
      <c r="E45" s="101"/>
      <c r="F45" s="102"/>
      <c r="G45" s="118"/>
      <c r="H45" s="118"/>
      <c r="I45" s="118"/>
      <c r="J45" s="96"/>
      <c r="K45" s="96"/>
      <c r="L45" s="96"/>
      <c r="M45" s="96"/>
      <c r="N45" s="568"/>
      <c r="O45" s="96"/>
      <c r="P45" s="96"/>
      <c r="Q45" s="96"/>
      <c r="R45" s="152"/>
    </row>
    <row r="46" spans="1:18" ht="31.2" x14ac:dyDescent="0.3">
      <c r="A46" s="89">
        <v>7</v>
      </c>
      <c r="B46" s="90"/>
      <c r="C46" s="1681" t="s">
        <v>468</v>
      </c>
      <c r="D46" s="1677"/>
      <c r="E46" s="1678"/>
      <c r="F46" s="94"/>
      <c r="G46" s="443" t="s">
        <v>1210</v>
      </c>
      <c r="H46" s="95"/>
      <c r="I46" s="95"/>
      <c r="J46" s="126" t="s">
        <v>1223</v>
      </c>
      <c r="K46" s="126" t="s">
        <v>470</v>
      </c>
      <c r="L46" s="126" t="s">
        <v>470</v>
      </c>
      <c r="M46" s="126" t="s">
        <v>470</v>
      </c>
      <c r="N46" s="126" t="s">
        <v>1223</v>
      </c>
      <c r="O46" s="96"/>
      <c r="P46" s="126" t="s">
        <v>470</v>
      </c>
      <c r="Q46" s="126" t="s">
        <v>470</v>
      </c>
      <c r="R46" s="152"/>
    </row>
    <row r="47" spans="1:18" ht="15.6" x14ac:dyDescent="0.3">
      <c r="A47" s="89"/>
      <c r="B47" s="90"/>
      <c r="C47" s="156"/>
      <c r="D47" s="156"/>
      <c r="E47" s="90"/>
      <c r="F47" s="98"/>
      <c r="G47" s="153"/>
      <c r="H47" s="153"/>
      <c r="I47" s="153"/>
      <c r="J47" s="99"/>
      <c r="K47" s="99"/>
      <c r="L47" s="99"/>
      <c r="M47" s="99"/>
      <c r="N47" s="569"/>
      <c r="O47" s="99"/>
      <c r="P47" s="99"/>
      <c r="Q47" s="99"/>
      <c r="R47" s="155"/>
    </row>
    <row r="48" spans="1:18" ht="15.6" x14ac:dyDescent="0.3">
      <c r="A48" s="89"/>
      <c r="B48" s="90"/>
      <c r="C48" s="156"/>
      <c r="D48" s="156"/>
      <c r="E48" s="101"/>
      <c r="F48" s="102"/>
      <c r="G48" s="1682" t="s">
        <v>1211</v>
      </c>
      <c r="H48" s="95"/>
      <c r="I48" s="95"/>
      <c r="J48" s="126" t="s">
        <v>293</v>
      </c>
      <c r="K48" s="126" t="s">
        <v>293</v>
      </c>
      <c r="L48" s="126" t="s">
        <v>293</v>
      </c>
      <c r="M48" s="126" t="s">
        <v>293</v>
      </c>
      <c r="N48" s="126" t="s">
        <v>300</v>
      </c>
      <c r="O48" s="126"/>
      <c r="P48" s="126" t="s">
        <v>293</v>
      </c>
      <c r="Q48" s="126" t="s">
        <v>293</v>
      </c>
      <c r="R48" s="152"/>
    </row>
    <row r="49" spans="1:18" ht="15.6" x14ac:dyDescent="0.3">
      <c r="A49" s="89"/>
      <c r="B49" s="90"/>
      <c r="C49" s="156"/>
      <c r="D49" s="156"/>
      <c r="E49" s="101"/>
      <c r="F49" s="102"/>
      <c r="G49" s="1682"/>
      <c r="H49" s="95"/>
      <c r="I49" s="95"/>
      <c r="J49" s="96"/>
      <c r="K49" s="96"/>
      <c r="L49" s="96"/>
      <c r="M49" s="96"/>
      <c r="N49" s="568"/>
      <c r="O49" s="96"/>
      <c r="P49" s="96"/>
      <c r="Q49" s="96"/>
      <c r="R49" s="152"/>
    </row>
    <row r="50" spans="1:18" ht="15.6" x14ac:dyDescent="0.3">
      <c r="A50" s="89"/>
      <c r="B50" s="90"/>
      <c r="C50" s="103"/>
      <c r="D50" s="103"/>
      <c r="E50" s="101"/>
      <c r="F50" s="102"/>
      <c r="G50" s="118"/>
      <c r="H50" s="118"/>
      <c r="I50" s="118"/>
      <c r="J50" s="96"/>
      <c r="K50" s="96"/>
      <c r="L50" s="96"/>
      <c r="M50" s="96"/>
      <c r="N50" s="568"/>
      <c r="O50" s="96"/>
      <c r="P50" s="96"/>
      <c r="Q50" s="96"/>
      <c r="R50" s="152"/>
    </row>
    <row r="51" spans="1:18" ht="15.6" x14ac:dyDescent="0.3">
      <c r="A51" s="89"/>
      <c r="B51" s="90"/>
      <c r="C51" s="103"/>
      <c r="D51" s="103"/>
      <c r="E51" s="101"/>
      <c r="F51" s="102"/>
      <c r="G51" s="1682" t="s">
        <v>1212</v>
      </c>
      <c r="H51" s="95"/>
      <c r="I51" s="95"/>
      <c r="J51" s="96" t="s">
        <v>255</v>
      </c>
      <c r="K51" s="96" t="s">
        <v>255</v>
      </c>
      <c r="L51" s="96" t="s">
        <v>255</v>
      </c>
      <c r="M51" s="96" t="s">
        <v>255</v>
      </c>
      <c r="N51" s="126" t="s">
        <v>300</v>
      </c>
      <c r="O51" s="96"/>
      <c r="P51" s="96" t="s">
        <v>255</v>
      </c>
      <c r="Q51" s="96" t="s">
        <v>255</v>
      </c>
      <c r="R51" s="152"/>
    </row>
    <row r="52" spans="1:18" ht="15.6" x14ac:dyDescent="0.3">
      <c r="A52" s="89"/>
      <c r="B52" s="90"/>
      <c r="C52" s="103"/>
      <c r="D52" s="103"/>
      <c r="E52" s="101"/>
      <c r="F52" s="102"/>
      <c r="G52" s="1680"/>
      <c r="H52" s="164"/>
      <c r="I52" s="164"/>
      <c r="J52" s="96"/>
      <c r="K52" s="96"/>
      <c r="L52" s="96"/>
      <c r="M52" s="96"/>
      <c r="N52" s="568"/>
      <c r="O52" s="96"/>
      <c r="P52" s="96"/>
      <c r="Q52" s="96"/>
      <c r="R52" s="152"/>
    </row>
    <row r="53" spans="1:18" ht="15.6" x14ac:dyDescent="0.3">
      <c r="A53" s="119"/>
      <c r="B53" s="120"/>
      <c r="C53" s="121"/>
      <c r="D53" s="121"/>
      <c r="E53" s="122"/>
      <c r="F53" s="123"/>
      <c r="G53" s="124"/>
      <c r="H53" s="124"/>
      <c r="I53" s="124"/>
      <c r="J53" s="125"/>
      <c r="K53" s="125"/>
      <c r="L53" s="125"/>
      <c r="M53" s="125"/>
      <c r="N53" s="567"/>
      <c r="O53" s="125"/>
      <c r="P53" s="125"/>
      <c r="Q53" s="125"/>
      <c r="R53" s="162"/>
    </row>
    <row r="54" spans="1:18" ht="15.6" x14ac:dyDescent="0.3">
      <c r="A54" s="130">
        <v>8</v>
      </c>
      <c r="B54" s="131"/>
      <c r="C54" s="1683" t="s">
        <v>476</v>
      </c>
      <c r="D54" s="1684"/>
      <c r="E54" s="1685"/>
      <c r="F54" s="132"/>
      <c r="G54" s="1686" t="s">
        <v>1213</v>
      </c>
      <c r="H54" s="133"/>
      <c r="I54" s="133"/>
      <c r="J54" s="134" t="s">
        <v>382</v>
      </c>
      <c r="K54" s="134" t="s">
        <v>382</v>
      </c>
      <c r="L54" s="134" t="s">
        <v>382</v>
      </c>
      <c r="M54" s="134" t="s">
        <v>382</v>
      </c>
      <c r="N54" s="126" t="s">
        <v>300</v>
      </c>
      <c r="O54" s="134"/>
      <c r="P54" s="134" t="s">
        <v>382</v>
      </c>
      <c r="Q54" s="134" t="s">
        <v>382</v>
      </c>
      <c r="R54" s="165"/>
    </row>
    <row r="55" spans="1:18" ht="15.6" x14ac:dyDescent="0.3">
      <c r="A55" s="89"/>
      <c r="B55" s="90"/>
      <c r="C55" s="1677"/>
      <c r="D55" s="1677"/>
      <c r="E55" s="1678"/>
      <c r="F55" s="98"/>
      <c r="G55" s="1678"/>
      <c r="H55" s="153"/>
      <c r="I55" s="153"/>
      <c r="J55" s="99"/>
      <c r="K55" s="99"/>
      <c r="L55" s="99"/>
      <c r="M55" s="99"/>
      <c r="N55" s="560"/>
      <c r="O55" s="99"/>
      <c r="P55" s="99"/>
      <c r="Q55" s="99"/>
      <c r="R55" s="155"/>
    </row>
    <row r="56" spans="1:18" ht="15.6" x14ac:dyDescent="0.3">
      <c r="A56" s="89"/>
      <c r="B56" s="90"/>
      <c r="C56" s="1677"/>
      <c r="D56" s="1677"/>
      <c r="E56" s="1678"/>
      <c r="F56" s="98"/>
      <c r="G56" s="153"/>
      <c r="H56" s="153"/>
      <c r="I56" s="153"/>
      <c r="J56" s="99"/>
      <c r="K56" s="99"/>
      <c r="L56" s="99"/>
      <c r="M56" s="99"/>
      <c r="N56" s="560"/>
      <c r="O56" s="99"/>
      <c r="P56" s="99"/>
      <c r="Q56" s="99"/>
      <c r="R56" s="155"/>
    </row>
    <row r="57" spans="1:18" ht="15.6" x14ac:dyDescent="0.3">
      <c r="A57" s="89"/>
      <c r="B57" s="90"/>
      <c r="C57" s="1677"/>
      <c r="D57" s="1677"/>
      <c r="E57" s="1678"/>
      <c r="F57" s="108"/>
      <c r="G57" s="1679" t="s">
        <v>1214</v>
      </c>
      <c r="H57" s="109"/>
      <c r="I57" s="109"/>
      <c r="J57" s="115" t="s">
        <v>1224</v>
      </c>
      <c r="K57" s="115" t="s">
        <v>1225</v>
      </c>
      <c r="L57" s="115" t="str">
        <f>K57</f>
        <v>20 kawasan</v>
      </c>
      <c r="M57" s="115" t="str">
        <f>L57</f>
        <v>20 kawasan</v>
      </c>
      <c r="N57" s="115" t="s">
        <v>1238</v>
      </c>
      <c r="O57" s="115"/>
      <c r="P57" s="115">
        <f>O57</f>
        <v>0</v>
      </c>
      <c r="Q57" s="115">
        <f>P57</f>
        <v>0</v>
      </c>
      <c r="R57" s="146"/>
    </row>
    <row r="58" spans="1:18" ht="15.6" x14ac:dyDescent="0.3">
      <c r="A58" s="89"/>
      <c r="B58" s="90"/>
      <c r="C58" s="156"/>
      <c r="D58" s="156"/>
      <c r="E58" s="103"/>
      <c r="F58" s="114"/>
      <c r="G58" s="1679"/>
      <c r="H58" s="109"/>
      <c r="I58" s="109"/>
      <c r="J58" s="115"/>
      <c r="K58" s="115"/>
      <c r="L58" s="115"/>
      <c r="M58" s="115"/>
      <c r="N58" s="565"/>
      <c r="O58" s="115"/>
      <c r="P58" s="115"/>
      <c r="Q58" s="115"/>
      <c r="R58" s="146"/>
    </row>
    <row r="59" spans="1:18" ht="15.6" x14ac:dyDescent="0.3">
      <c r="A59" s="89"/>
      <c r="B59" s="90"/>
      <c r="C59" s="156"/>
      <c r="D59" s="156"/>
      <c r="E59" s="103"/>
      <c r="F59" s="114"/>
      <c r="G59" s="109"/>
      <c r="H59" s="109"/>
      <c r="I59" s="109"/>
      <c r="J59" s="115"/>
      <c r="K59" s="115"/>
      <c r="L59" s="115"/>
      <c r="M59" s="115"/>
      <c r="N59" s="565"/>
      <c r="O59" s="115"/>
      <c r="P59" s="115"/>
      <c r="Q59" s="115"/>
      <c r="R59" s="146"/>
    </row>
    <row r="60" spans="1:18" ht="15.6" x14ac:dyDescent="0.3">
      <c r="A60" s="89"/>
      <c r="B60" s="90"/>
      <c r="C60" s="156"/>
      <c r="D60" s="156"/>
      <c r="E60" s="112"/>
      <c r="F60" s="108"/>
      <c r="G60" s="1679" t="s">
        <v>1215</v>
      </c>
      <c r="H60" s="109"/>
      <c r="I60" s="109"/>
      <c r="J60" s="115" t="s">
        <v>786</v>
      </c>
      <c r="K60" s="115" t="s">
        <v>786</v>
      </c>
      <c r="L60" s="115" t="s">
        <v>485</v>
      </c>
      <c r="M60" s="115" t="s">
        <v>485</v>
      </c>
      <c r="N60" s="115" t="s">
        <v>786</v>
      </c>
      <c r="O60" s="117"/>
      <c r="P60" s="115" t="s">
        <v>485</v>
      </c>
      <c r="Q60" s="115" t="s">
        <v>485</v>
      </c>
      <c r="R60" s="146"/>
    </row>
    <row r="61" spans="1:18" ht="15.6" x14ac:dyDescent="0.3">
      <c r="A61" s="89"/>
      <c r="B61" s="90"/>
      <c r="C61" s="103"/>
      <c r="D61" s="103"/>
      <c r="E61" s="90"/>
      <c r="F61" s="98"/>
      <c r="G61" s="1678"/>
      <c r="H61" s="153"/>
      <c r="I61" s="153"/>
      <c r="J61" s="99"/>
      <c r="K61" s="99"/>
      <c r="L61" s="99"/>
      <c r="M61" s="99"/>
      <c r="N61" s="560"/>
      <c r="O61" s="99"/>
      <c r="P61" s="99"/>
      <c r="Q61" s="99"/>
      <c r="R61" s="155"/>
    </row>
    <row r="62" spans="1:18" ht="15.6" x14ac:dyDescent="0.3">
      <c r="A62" s="89"/>
      <c r="B62" s="90"/>
      <c r="C62" s="103"/>
      <c r="D62" s="103"/>
      <c r="E62" s="103"/>
      <c r="F62" s="114"/>
      <c r="G62" s="116"/>
      <c r="H62" s="116"/>
      <c r="I62" s="116"/>
      <c r="J62" s="117"/>
      <c r="K62" s="117"/>
      <c r="L62" s="117"/>
      <c r="M62" s="117"/>
      <c r="N62" s="566"/>
      <c r="O62" s="117"/>
      <c r="P62" s="117"/>
      <c r="Q62" s="117"/>
      <c r="R62" s="161"/>
    </row>
    <row r="63" spans="1:18" ht="15.6" x14ac:dyDescent="0.3">
      <c r="A63" s="89"/>
      <c r="B63" s="90"/>
      <c r="C63" s="103"/>
      <c r="D63" s="103"/>
      <c r="E63" s="103"/>
      <c r="F63" s="114"/>
      <c r="G63" s="109"/>
      <c r="H63" s="109"/>
      <c r="I63" s="109"/>
      <c r="J63" s="117"/>
      <c r="K63" s="117"/>
      <c r="L63" s="117"/>
      <c r="M63" s="117"/>
      <c r="N63" s="566"/>
      <c r="O63" s="117"/>
      <c r="P63" s="117"/>
      <c r="Q63" s="117"/>
      <c r="R63" s="161"/>
    </row>
    <row r="64" spans="1:18" ht="15.6" x14ac:dyDescent="0.3">
      <c r="A64" s="89">
        <v>9</v>
      </c>
      <c r="B64" s="90"/>
      <c r="C64" s="1676" t="s">
        <v>486</v>
      </c>
      <c r="D64" s="1677"/>
      <c r="E64" s="1678"/>
      <c r="F64" s="108"/>
      <c r="G64" s="442" t="s">
        <v>1216</v>
      </c>
      <c r="H64" s="109"/>
      <c r="I64" s="109"/>
      <c r="J64" s="115" t="s">
        <v>250</v>
      </c>
      <c r="K64" s="115" t="s">
        <v>382</v>
      </c>
      <c r="L64" s="115" t="str">
        <f>K64</f>
        <v>4 Kawasan</v>
      </c>
      <c r="M64" s="115" t="str">
        <f>L64</f>
        <v>4 Kawasan</v>
      </c>
      <c r="N64" s="115" t="s">
        <v>382</v>
      </c>
      <c r="O64" s="115"/>
      <c r="P64" s="115">
        <f>O64</f>
        <v>0</v>
      </c>
      <c r="Q64" s="115">
        <f>P64</f>
        <v>0</v>
      </c>
      <c r="R64" s="146"/>
    </row>
    <row r="65" spans="1:18" ht="15.6" x14ac:dyDescent="0.3">
      <c r="A65" s="89"/>
      <c r="B65" s="90"/>
      <c r="C65" s="103"/>
      <c r="D65" s="103"/>
      <c r="E65" s="103"/>
      <c r="F65" s="114"/>
      <c r="G65" s="116"/>
      <c r="H65" s="116"/>
      <c r="I65" s="116"/>
      <c r="J65" s="115"/>
      <c r="K65" s="117"/>
      <c r="L65" s="117"/>
      <c r="M65" s="117"/>
      <c r="N65" s="566"/>
      <c r="O65" s="115"/>
      <c r="P65" s="117"/>
      <c r="Q65" s="117"/>
      <c r="R65" s="161"/>
    </row>
    <row r="66" spans="1:18" ht="15.6" x14ac:dyDescent="0.3">
      <c r="A66" s="89">
        <v>10</v>
      </c>
      <c r="B66" s="90"/>
      <c r="C66" s="1676" t="s">
        <v>490</v>
      </c>
      <c r="D66" s="1677"/>
      <c r="E66" s="1678"/>
      <c r="F66" s="108"/>
      <c r="G66" s="1679" t="s">
        <v>1217</v>
      </c>
      <c r="H66" s="109"/>
      <c r="I66" s="109"/>
      <c r="J66" s="113" t="s">
        <v>1226</v>
      </c>
      <c r="K66" s="113" t="s">
        <v>1226</v>
      </c>
      <c r="L66" s="113" t="s">
        <v>1226</v>
      </c>
      <c r="M66" s="113" t="s">
        <v>1226</v>
      </c>
      <c r="N66" s="113" t="s">
        <v>1239</v>
      </c>
      <c r="O66" s="113"/>
      <c r="P66" s="113" t="s">
        <v>1226</v>
      </c>
      <c r="Q66" s="113" t="s">
        <v>1226</v>
      </c>
      <c r="R66" s="160"/>
    </row>
    <row r="67" spans="1:18" ht="15.6" x14ac:dyDescent="0.3">
      <c r="A67" s="89"/>
      <c r="B67" s="90"/>
      <c r="C67" s="1677"/>
      <c r="D67" s="1677"/>
      <c r="E67" s="1678"/>
      <c r="F67" s="114"/>
      <c r="G67" s="1680"/>
      <c r="H67" s="164"/>
      <c r="I67" s="164"/>
      <c r="J67" s="115"/>
      <c r="K67" s="117"/>
      <c r="L67" s="117"/>
      <c r="M67" s="117"/>
      <c r="N67" s="566"/>
      <c r="O67" s="115"/>
      <c r="P67" s="117"/>
      <c r="Q67" s="117"/>
      <c r="R67" s="161"/>
    </row>
    <row r="68" spans="1:18" ht="15.6" x14ac:dyDescent="0.3">
      <c r="A68" s="89"/>
      <c r="B68" s="90"/>
      <c r="C68" s="103"/>
      <c r="D68" s="103"/>
      <c r="E68" s="103"/>
      <c r="F68" s="114"/>
      <c r="G68" s="116"/>
      <c r="H68" s="116"/>
      <c r="I68" s="116"/>
      <c r="J68" s="117"/>
      <c r="K68" s="117"/>
      <c r="L68" s="117"/>
      <c r="M68" s="117"/>
      <c r="N68" s="566"/>
      <c r="O68" s="117"/>
      <c r="P68" s="117"/>
      <c r="Q68" s="117"/>
      <c r="R68" s="161"/>
    </row>
    <row r="69" spans="1:18" ht="15.6" x14ac:dyDescent="0.3">
      <c r="A69" s="89">
        <v>11</v>
      </c>
      <c r="B69" s="90"/>
      <c r="C69" s="1676" t="s">
        <v>492</v>
      </c>
      <c r="D69" s="1677"/>
      <c r="E69" s="1678"/>
      <c r="F69" s="108"/>
      <c r="G69" s="1679" t="s">
        <v>1227</v>
      </c>
      <c r="H69" s="109"/>
      <c r="I69" s="109"/>
      <c r="J69" s="135">
        <v>0.2</v>
      </c>
      <c r="K69" s="135">
        <v>0.2</v>
      </c>
      <c r="L69" s="113">
        <f>K69</f>
        <v>0.2</v>
      </c>
      <c r="M69" s="113">
        <f>L69</f>
        <v>0.2</v>
      </c>
      <c r="N69" s="113">
        <f>M69</f>
        <v>0.2</v>
      </c>
      <c r="O69" s="135"/>
      <c r="P69" s="113">
        <f>O69</f>
        <v>0</v>
      </c>
      <c r="Q69" s="113">
        <f>P69</f>
        <v>0</v>
      </c>
      <c r="R69" s="167"/>
    </row>
    <row r="70" spans="1:18" ht="15.6" x14ac:dyDescent="0.3">
      <c r="A70" s="89"/>
      <c r="B70" s="90"/>
      <c r="C70" s="156"/>
      <c r="D70" s="156"/>
      <c r="E70" s="103"/>
      <c r="F70" s="114"/>
      <c r="G70" s="1680"/>
      <c r="H70" s="164"/>
      <c r="I70" s="164"/>
      <c r="J70" s="115"/>
      <c r="K70" s="117"/>
      <c r="L70" s="117"/>
      <c r="M70" s="117"/>
      <c r="N70" s="566"/>
      <c r="O70" s="115"/>
      <c r="P70" s="117"/>
      <c r="Q70" s="117"/>
      <c r="R70" s="161"/>
    </row>
    <row r="71" spans="1:18" ht="15.6" x14ac:dyDescent="0.3">
      <c r="A71" s="89"/>
      <c r="B71" s="90"/>
      <c r="C71" s="156"/>
      <c r="D71" s="156"/>
      <c r="E71" s="103"/>
      <c r="F71" s="114"/>
      <c r="G71" s="1680"/>
      <c r="H71" s="164"/>
      <c r="I71" s="164"/>
      <c r="J71" s="117"/>
      <c r="K71" s="117"/>
      <c r="L71" s="117"/>
      <c r="M71" s="117"/>
      <c r="N71" s="566"/>
      <c r="O71" s="117"/>
      <c r="P71" s="117"/>
      <c r="Q71" s="117"/>
      <c r="R71" s="161"/>
    </row>
    <row r="72" spans="1:18" ht="16.2" thickBot="1" x14ac:dyDescent="0.35">
      <c r="A72" s="136"/>
      <c r="B72" s="137"/>
      <c r="C72" s="137"/>
      <c r="D72" s="137"/>
      <c r="E72" s="138"/>
      <c r="F72" s="139"/>
      <c r="G72" s="140"/>
      <c r="H72" s="140"/>
      <c r="I72" s="140"/>
      <c r="J72" s="141"/>
      <c r="K72" s="141"/>
      <c r="L72" s="141"/>
      <c r="M72" s="141"/>
      <c r="N72" s="570"/>
      <c r="O72" s="141"/>
      <c r="P72" s="141"/>
      <c r="Q72" s="141"/>
      <c r="R72" s="168"/>
    </row>
    <row r="73" spans="1:18" ht="15.6" x14ac:dyDescent="0.3">
      <c r="A73" s="142"/>
      <c r="B73" s="142"/>
      <c r="C73" s="90"/>
      <c r="D73" s="90"/>
      <c r="E73" s="143"/>
      <c r="F73" s="142"/>
      <c r="G73" s="144"/>
      <c r="H73" s="144"/>
      <c r="I73" s="144"/>
      <c r="J73" s="144"/>
      <c r="K73" s="142"/>
      <c r="L73" s="142"/>
      <c r="M73" s="142"/>
      <c r="N73" s="571"/>
      <c r="O73" s="142"/>
      <c r="P73" s="142"/>
      <c r="Q73" s="142"/>
      <c r="R73" s="142"/>
    </row>
  </sheetData>
  <mergeCells count="34">
    <mergeCell ref="G51:G52"/>
    <mergeCell ref="C54:E57"/>
    <mergeCell ref="G54:G55"/>
    <mergeCell ref="G57:G58"/>
    <mergeCell ref="C69:E69"/>
    <mergeCell ref="G69:G71"/>
    <mergeCell ref="G60:G61"/>
    <mergeCell ref="C64:E64"/>
    <mergeCell ref="C66:E67"/>
    <mergeCell ref="G66:G67"/>
    <mergeCell ref="G48:G49"/>
    <mergeCell ref="G25:G26"/>
    <mergeCell ref="C28:E29"/>
    <mergeCell ref="G30:G31"/>
    <mergeCell ref="C34:E35"/>
    <mergeCell ref="G34:G35"/>
    <mergeCell ref="G37:G38"/>
    <mergeCell ref="C41:E41"/>
    <mergeCell ref="C46:E46"/>
    <mergeCell ref="G23:G24"/>
    <mergeCell ref="A1:R1"/>
    <mergeCell ref="A3:R3"/>
    <mergeCell ref="A4:R4"/>
    <mergeCell ref="B6:E6"/>
    <mergeCell ref="F6:G6"/>
    <mergeCell ref="J6:M6"/>
    <mergeCell ref="N6:O6"/>
    <mergeCell ref="P6:Q6"/>
    <mergeCell ref="F7:G7"/>
    <mergeCell ref="F9:G9"/>
    <mergeCell ref="C11:E13"/>
    <mergeCell ref="G11:G13"/>
    <mergeCell ref="C19:E19"/>
    <mergeCell ref="A6:A8"/>
  </mergeCells>
  <pageMargins left="0.7" right="0.7" top="0.75" bottom="0.75" header="0.3" footer="0.3"/>
  <pageSetup paperSize="9" orientation="portrait" vertic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TABEL T.VI.C.7</vt:lpstr>
      <vt:lpstr>T.VI.C.10</vt:lpstr>
      <vt:lpstr>T.VI.C.10 Rev</vt:lpstr>
      <vt:lpstr>T.VI.C.10 Rev (2)</vt:lpstr>
      <vt:lpstr>TABEL T.IV.C.5</vt:lpstr>
      <vt:lpstr>TABEL T.VI.C.9</vt:lpstr>
      <vt:lpstr>T.VI.C.5</vt:lpstr>
      <vt:lpstr>TABEL T.VI.C.1 (2)</vt:lpstr>
      <vt:lpstr>TABEL T.VI.C.1</vt:lpstr>
      <vt:lpstr>T.VI.C.10!Print_Area</vt:lpstr>
      <vt:lpstr>'T.VI.C.10 Rev'!Print_Area</vt:lpstr>
      <vt:lpstr>'T.VI.C.10 Rev (2)'!Print_Area</vt:lpstr>
      <vt:lpstr>'TABEL T.VI.C.7'!Print_Area</vt:lpstr>
      <vt:lpstr>'TABEL T.VI.C.9'!Print_Area</vt:lpstr>
      <vt:lpstr>T.VI.C.10!Print_Titles</vt:lpstr>
      <vt:lpstr>'T.VI.C.10 Rev'!Print_Titles</vt:lpstr>
      <vt:lpstr>'T.VI.C.10 Rev (2)'!Print_Titles</vt:lpstr>
      <vt:lpstr>T.VI.C.5!Print_Titles</vt:lpstr>
      <vt:lpstr>'TABEL T.VI.C.7'!Print_Titles</vt:lpstr>
      <vt:lpstr>'TABEL T.VI.C.9'!Print_Titles</vt:lpstr>
    </vt:vector>
  </TitlesOfParts>
  <Company>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Rizki Mardiansyah Joniswa</dc:creator>
  <cp:lastModifiedBy>perkimtan</cp:lastModifiedBy>
  <cp:lastPrinted>2018-03-28T08:42:29Z</cp:lastPrinted>
  <dcterms:created xsi:type="dcterms:W3CDTF">2013-02-01T02:19:30Z</dcterms:created>
  <dcterms:modified xsi:type="dcterms:W3CDTF">2019-06-13T02:58:19Z</dcterms:modified>
</cp:coreProperties>
</file>